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eckman\Desktop\"/>
    </mc:Choice>
  </mc:AlternateContent>
  <bookViews>
    <workbookView xWindow="0" yWindow="0" windowWidth="15660" windowHeight="10590"/>
  </bookViews>
  <sheets>
    <sheet name="Adhesive Calculator" sheetId="4" r:id="rId1"/>
    <sheet name="WB Finish Calculator" sheetId="1" r:id="rId2"/>
    <sheet name="Item Code Lookup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4" l="1"/>
  <c r="J10" i="4" s="1"/>
  <c r="I37" i="4" s="1"/>
  <c r="J18" i="4" s="1"/>
  <c r="E53" i="4"/>
  <c r="O53" i="4" s="1"/>
  <c r="H53" i="4"/>
  <c r="J53" i="4"/>
  <c r="L53" i="4"/>
  <c r="E54" i="4"/>
  <c r="H54" i="4"/>
  <c r="J54" i="4"/>
  <c r="L54" i="4"/>
  <c r="E55" i="4"/>
  <c r="O55" i="4" s="1"/>
  <c r="H55" i="4"/>
  <c r="J55" i="4"/>
  <c r="L55" i="4"/>
  <c r="E56" i="4"/>
  <c r="O56" i="4" s="1"/>
  <c r="H56" i="4"/>
  <c r="J56" i="4"/>
  <c r="L56" i="4"/>
  <c r="E57" i="4"/>
  <c r="O57" i="4" s="1"/>
  <c r="H57" i="4"/>
  <c r="J57" i="4"/>
  <c r="L57" i="4"/>
  <c r="E58" i="4"/>
  <c r="H58" i="4"/>
  <c r="J58" i="4"/>
  <c r="L58" i="4"/>
  <c r="E59" i="4"/>
  <c r="O59" i="4" s="1"/>
  <c r="H59" i="4"/>
  <c r="J59" i="4"/>
  <c r="L59" i="4"/>
  <c r="E60" i="4"/>
  <c r="O60" i="4" s="1"/>
  <c r="H60" i="4"/>
  <c r="J60" i="4"/>
  <c r="L60" i="4"/>
  <c r="E61" i="4"/>
  <c r="O61" i="4" s="1"/>
  <c r="H61" i="4"/>
  <c r="J61" i="4"/>
  <c r="L61" i="4"/>
  <c r="E62" i="4"/>
  <c r="H62" i="4"/>
  <c r="J62" i="4"/>
  <c r="L62" i="4"/>
  <c r="E63" i="4"/>
  <c r="O63" i="4" s="1"/>
  <c r="H63" i="4"/>
  <c r="J63" i="4"/>
  <c r="L63" i="4"/>
  <c r="E64" i="4"/>
  <c r="H64" i="4"/>
  <c r="J64" i="4"/>
  <c r="L64" i="4"/>
  <c r="E65" i="4"/>
  <c r="O65" i="4" s="1"/>
  <c r="H65" i="4"/>
  <c r="J65" i="4"/>
  <c r="L65" i="4"/>
  <c r="E66" i="4"/>
  <c r="H66" i="4"/>
  <c r="J66" i="4"/>
  <c r="L66" i="4"/>
  <c r="E67" i="4"/>
  <c r="H67" i="4"/>
  <c r="J67" i="4"/>
  <c r="L67" i="4"/>
  <c r="E68" i="4"/>
  <c r="H68" i="4"/>
  <c r="J68" i="4"/>
  <c r="L68" i="4"/>
  <c r="E69" i="4"/>
  <c r="O69" i="4" s="1"/>
  <c r="H69" i="4"/>
  <c r="J69" i="4"/>
  <c r="L69" i="4"/>
  <c r="E70" i="4"/>
  <c r="H70" i="4"/>
  <c r="J70" i="4"/>
  <c r="L70" i="4"/>
  <c r="E71" i="4"/>
  <c r="H71" i="4"/>
  <c r="J71" i="4"/>
  <c r="L71" i="4"/>
  <c r="E72" i="4"/>
  <c r="O72" i="4" s="1"/>
  <c r="H72" i="4"/>
  <c r="J72" i="4"/>
  <c r="L72" i="4"/>
  <c r="E73" i="4"/>
  <c r="O73" i="4" s="1"/>
  <c r="H73" i="4"/>
  <c r="J73" i="4"/>
  <c r="L73" i="4"/>
  <c r="E74" i="4"/>
  <c r="H74" i="4"/>
  <c r="J74" i="4"/>
  <c r="L74" i="4"/>
  <c r="E75" i="4"/>
  <c r="H75" i="4"/>
  <c r="J75" i="4"/>
  <c r="L75" i="4"/>
  <c r="E76" i="4"/>
  <c r="O76" i="4" s="1"/>
  <c r="H76" i="4"/>
  <c r="J76" i="4"/>
  <c r="L76" i="4"/>
  <c r="E77" i="4"/>
  <c r="O77" i="4" s="1"/>
  <c r="H77" i="4"/>
  <c r="J77" i="4"/>
  <c r="L77" i="4"/>
  <c r="E78" i="4"/>
  <c r="H78" i="4"/>
  <c r="J78" i="4"/>
  <c r="L78" i="4"/>
  <c r="E79" i="4"/>
  <c r="H79" i="4"/>
  <c r="J79" i="4"/>
  <c r="L79" i="4"/>
  <c r="E80" i="4"/>
  <c r="O80" i="4" s="1"/>
  <c r="H80" i="4"/>
  <c r="J80" i="4"/>
  <c r="L80" i="4"/>
  <c r="E81" i="4"/>
  <c r="H81" i="4"/>
  <c r="J81" i="4"/>
  <c r="L81" i="4"/>
  <c r="E82" i="4"/>
  <c r="H82" i="4"/>
  <c r="J82" i="4"/>
  <c r="L82" i="4"/>
  <c r="E83" i="4"/>
  <c r="O83" i="4" s="1"/>
  <c r="H83" i="4"/>
  <c r="J83" i="4"/>
  <c r="L83" i="4"/>
  <c r="E84" i="4"/>
  <c r="O84" i="4" s="1"/>
  <c r="H84" i="4"/>
  <c r="J84" i="4"/>
  <c r="L84" i="4"/>
  <c r="E85" i="4"/>
  <c r="O85" i="4" s="1"/>
  <c r="H85" i="4"/>
  <c r="J85" i="4"/>
  <c r="L85" i="4"/>
  <c r="E86" i="4"/>
  <c r="H86" i="4"/>
  <c r="J86" i="4"/>
  <c r="L86" i="4"/>
  <c r="E87" i="4"/>
  <c r="H87" i="4"/>
  <c r="J87" i="4"/>
  <c r="L87" i="4"/>
  <c r="E88" i="4"/>
  <c r="H88" i="4"/>
  <c r="J88" i="4"/>
  <c r="L88" i="4"/>
  <c r="E89" i="4"/>
  <c r="O89" i="4" s="1"/>
  <c r="H89" i="4"/>
  <c r="J89" i="4"/>
  <c r="L89" i="4"/>
  <c r="E90" i="4"/>
  <c r="H90" i="4"/>
  <c r="J90" i="4"/>
  <c r="L90" i="4"/>
  <c r="E91" i="4"/>
  <c r="H91" i="4"/>
  <c r="J91" i="4"/>
  <c r="L91" i="4"/>
  <c r="E92" i="4"/>
  <c r="O92" i="4" s="1"/>
  <c r="H92" i="4"/>
  <c r="J92" i="4"/>
  <c r="L92" i="4"/>
  <c r="E93" i="4"/>
  <c r="O93" i="4" s="1"/>
  <c r="H93" i="4"/>
  <c r="J93" i="4"/>
  <c r="L93" i="4"/>
  <c r="E94" i="4"/>
  <c r="H94" i="4"/>
  <c r="J94" i="4"/>
  <c r="L94" i="4"/>
  <c r="E95" i="4"/>
  <c r="H95" i="4"/>
  <c r="J95" i="4"/>
  <c r="L95" i="4"/>
  <c r="E96" i="4"/>
  <c r="O96" i="4" s="1"/>
  <c r="H96" i="4"/>
  <c r="J96" i="4"/>
  <c r="L96" i="4"/>
  <c r="E97" i="4"/>
  <c r="H97" i="4"/>
  <c r="J97" i="4"/>
  <c r="L97" i="4"/>
  <c r="E98" i="4"/>
  <c r="H98" i="4"/>
  <c r="J98" i="4"/>
  <c r="L98" i="4"/>
  <c r="E99" i="4"/>
  <c r="O99" i="4" s="1"/>
  <c r="H99" i="4"/>
  <c r="J99" i="4"/>
  <c r="L99" i="4"/>
  <c r="E100" i="4"/>
  <c r="O100" i="4" s="1"/>
  <c r="H100" i="4"/>
  <c r="J100" i="4"/>
  <c r="L100" i="4"/>
  <c r="E101" i="4"/>
  <c r="H101" i="4"/>
  <c r="J101" i="4"/>
  <c r="L101" i="4"/>
  <c r="E102" i="4"/>
  <c r="H102" i="4"/>
  <c r="J102" i="4"/>
  <c r="L102" i="4"/>
  <c r="E103" i="4"/>
  <c r="O103" i="4" s="1"/>
  <c r="H103" i="4"/>
  <c r="J103" i="4"/>
  <c r="L103" i="4"/>
  <c r="E104" i="4"/>
  <c r="O104" i="4" s="1"/>
  <c r="H104" i="4"/>
  <c r="J104" i="4"/>
  <c r="L104" i="4"/>
  <c r="E105" i="4"/>
  <c r="O105" i="4" s="1"/>
  <c r="H105" i="4"/>
  <c r="J105" i="4"/>
  <c r="L105" i="4"/>
  <c r="E106" i="4"/>
  <c r="H106" i="4"/>
  <c r="J106" i="4"/>
  <c r="L106" i="4"/>
  <c r="E107" i="4"/>
  <c r="H107" i="4"/>
  <c r="J107" i="4"/>
  <c r="L107" i="4"/>
  <c r="E108" i="4"/>
  <c r="H108" i="4"/>
  <c r="J108" i="4"/>
  <c r="L108" i="4"/>
  <c r="E109" i="4"/>
  <c r="H109" i="4"/>
  <c r="J109" i="4"/>
  <c r="L109" i="4"/>
  <c r="E110" i="4"/>
  <c r="H110" i="4"/>
  <c r="J110" i="4"/>
  <c r="L110" i="4"/>
  <c r="E111" i="4"/>
  <c r="O111" i="4" s="1"/>
  <c r="H111" i="4"/>
  <c r="J111" i="4"/>
  <c r="L111" i="4"/>
  <c r="E112" i="4"/>
  <c r="O112" i="4" s="1"/>
  <c r="H112" i="4"/>
  <c r="J112" i="4"/>
  <c r="L112" i="4"/>
  <c r="E113" i="4"/>
  <c r="O113" i="4" s="1"/>
  <c r="H113" i="4"/>
  <c r="J113" i="4"/>
  <c r="L113" i="4"/>
  <c r="E114" i="4"/>
  <c r="H114" i="4"/>
  <c r="J114" i="4"/>
  <c r="L114" i="4"/>
  <c r="E115" i="4"/>
  <c r="H115" i="4"/>
  <c r="J115" i="4"/>
  <c r="L115" i="4"/>
  <c r="E116" i="4"/>
  <c r="H116" i="4"/>
  <c r="J116" i="4"/>
  <c r="L116" i="4"/>
  <c r="E117" i="4"/>
  <c r="O117" i="4" s="1"/>
  <c r="H117" i="4"/>
  <c r="J117" i="4"/>
  <c r="L117" i="4"/>
  <c r="E118" i="4"/>
  <c r="H118" i="4"/>
  <c r="J118" i="4"/>
  <c r="L118" i="4"/>
  <c r="E119" i="4"/>
  <c r="H119" i="4"/>
  <c r="J119" i="4"/>
  <c r="L119" i="4"/>
  <c r="E120" i="4"/>
  <c r="H120" i="4"/>
  <c r="J120" i="4"/>
  <c r="L120" i="4"/>
  <c r="E121" i="4"/>
  <c r="H121" i="4"/>
  <c r="J121" i="4"/>
  <c r="L121" i="4"/>
  <c r="E122" i="4"/>
  <c r="H122" i="4"/>
  <c r="J122" i="4"/>
  <c r="L122" i="4"/>
  <c r="E123" i="4"/>
  <c r="H123" i="4"/>
  <c r="J123" i="4"/>
  <c r="L123" i="4"/>
  <c r="E124" i="4"/>
  <c r="O124" i="4" s="1"/>
  <c r="H124" i="4"/>
  <c r="J124" i="4"/>
  <c r="L124" i="4"/>
  <c r="E125" i="4"/>
  <c r="O125" i="4" s="1"/>
  <c r="H125" i="4"/>
  <c r="J125" i="4"/>
  <c r="L125" i="4"/>
  <c r="E126" i="4"/>
  <c r="H126" i="4"/>
  <c r="J126" i="4"/>
  <c r="L126" i="4"/>
  <c r="E127" i="4"/>
  <c r="H127" i="4"/>
  <c r="J127" i="4"/>
  <c r="L127" i="4"/>
  <c r="E128" i="4"/>
  <c r="O128" i="4" s="1"/>
  <c r="H128" i="4"/>
  <c r="J128" i="4"/>
  <c r="L128" i="4"/>
  <c r="E129" i="4"/>
  <c r="O129" i="4" s="1"/>
  <c r="H129" i="4"/>
  <c r="J129" i="4"/>
  <c r="L129" i="4"/>
  <c r="E130" i="4"/>
  <c r="H130" i="4"/>
  <c r="J130" i="4"/>
  <c r="L130" i="4"/>
  <c r="E131" i="4"/>
  <c r="O131" i="4" s="1"/>
  <c r="H131" i="4"/>
  <c r="J131" i="4"/>
  <c r="L131" i="4"/>
  <c r="E132" i="4"/>
  <c r="O132" i="4" s="1"/>
  <c r="H132" i="4"/>
  <c r="J132" i="4"/>
  <c r="L132" i="4"/>
  <c r="E133" i="4"/>
  <c r="O133" i="4" s="1"/>
  <c r="H133" i="4"/>
  <c r="J133" i="4"/>
  <c r="L133" i="4"/>
  <c r="E134" i="4"/>
  <c r="H134" i="4"/>
  <c r="J134" i="4"/>
  <c r="L134" i="4"/>
  <c r="E135" i="4"/>
  <c r="O135" i="4" s="1"/>
  <c r="H135" i="4"/>
  <c r="J135" i="4"/>
  <c r="L135" i="4"/>
  <c r="E136" i="4"/>
  <c r="O136" i="4" s="1"/>
  <c r="H136" i="4"/>
  <c r="J136" i="4"/>
  <c r="L136" i="4"/>
  <c r="E137" i="4"/>
  <c r="H137" i="4"/>
  <c r="J137" i="4"/>
  <c r="L137" i="4"/>
  <c r="E138" i="4"/>
  <c r="O138" i="4" s="1"/>
  <c r="H138" i="4"/>
  <c r="J138" i="4"/>
  <c r="L138" i="4"/>
  <c r="E139" i="4"/>
  <c r="O139" i="4" s="1"/>
  <c r="H139" i="4"/>
  <c r="J139" i="4"/>
  <c r="L139" i="4"/>
  <c r="E140" i="4"/>
  <c r="K140" i="4" s="1"/>
  <c r="N140" i="4" s="1"/>
  <c r="G140" i="4"/>
  <c r="J140" i="4" s="1"/>
  <c r="I140" i="4"/>
  <c r="L140" i="4" s="1"/>
  <c r="E141" i="4"/>
  <c r="K141" i="4" s="1"/>
  <c r="N141" i="4" s="1"/>
  <c r="G141" i="4"/>
  <c r="J141" i="4" s="1"/>
  <c r="I141" i="4"/>
  <c r="L141" i="4" s="1"/>
  <c r="E142" i="4"/>
  <c r="K142" i="4" s="1"/>
  <c r="N142" i="4" s="1"/>
  <c r="G142" i="4"/>
  <c r="J142" i="4" s="1"/>
  <c r="I142" i="4"/>
  <c r="L142" i="4" s="1"/>
  <c r="E143" i="4"/>
  <c r="O143" i="4" s="1"/>
  <c r="G143" i="4"/>
  <c r="J143" i="4" s="1"/>
  <c r="I143" i="4"/>
  <c r="L143" i="4" s="1"/>
  <c r="E144" i="4"/>
  <c r="K144" i="4" s="1"/>
  <c r="N144" i="4" s="1"/>
  <c r="G144" i="4"/>
  <c r="J144" i="4" s="1"/>
  <c r="I144" i="4"/>
  <c r="L144" i="4" s="1"/>
  <c r="E145" i="4"/>
  <c r="O145" i="4" s="1"/>
  <c r="G145" i="4"/>
  <c r="J145" i="4" s="1"/>
  <c r="I145" i="4"/>
  <c r="L145" i="4" s="1"/>
  <c r="E146" i="4"/>
  <c r="K146" i="4" s="1"/>
  <c r="N146" i="4" s="1"/>
  <c r="G146" i="4"/>
  <c r="J146" i="4" s="1"/>
  <c r="I146" i="4"/>
  <c r="L146" i="4" s="1"/>
  <c r="E147" i="4"/>
  <c r="K147" i="4" s="1"/>
  <c r="N147" i="4" s="1"/>
  <c r="G147" i="4"/>
  <c r="J147" i="4" s="1"/>
  <c r="I147" i="4"/>
  <c r="L147" i="4" s="1"/>
  <c r="E148" i="4"/>
  <c r="K148" i="4" s="1"/>
  <c r="N148" i="4" s="1"/>
  <c r="G148" i="4"/>
  <c r="J148" i="4" s="1"/>
  <c r="I148" i="4"/>
  <c r="L148" i="4" s="1"/>
  <c r="G149" i="4"/>
  <c r="J149" i="4" s="1"/>
  <c r="I149" i="4"/>
  <c r="L149" i="4" s="1"/>
  <c r="K149" i="4"/>
  <c r="N149" i="4" s="1"/>
  <c r="O149" i="4"/>
  <c r="E150" i="4"/>
  <c r="K150" i="4" s="1"/>
  <c r="N150" i="4" s="1"/>
  <c r="G150" i="4"/>
  <c r="J150" i="4" s="1"/>
  <c r="I150" i="4"/>
  <c r="L150" i="4" s="1"/>
  <c r="E151" i="4"/>
  <c r="K151" i="4" s="1"/>
  <c r="N151" i="4" s="1"/>
  <c r="G151" i="4"/>
  <c r="J151" i="4" s="1"/>
  <c r="I151" i="4"/>
  <c r="L151" i="4" s="1"/>
  <c r="E152" i="4"/>
  <c r="K152" i="4" s="1"/>
  <c r="N152" i="4" s="1"/>
  <c r="G152" i="4"/>
  <c r="J152" i="4" s="1"/>
  <c r="I152" i="4"/>
  <c r="L152" i="4" s="1"/>
  <c r="E153" i="4"/>
  <c r="K153" i="4" s="1"/>
  <c r="N153" i="4" s="1"/>
  <c r="G153" i="4"/>
  <c r="J153" i="4" s="1"/>
  <c r="I153" i="4"/>
  <c r="L153" i="4" s="1"/>
  <c r="E154" i="4"/>
  <c r="O154" i="4" s="1"/>
  <c r="G154" i="4"/>
  <c r="J154" i="4" s="1"/>
  <c r="I154" i="4"/>
  <c r="L154" i="4" s="1"/>
  <c r="E155" i="4"/>
  <c r="K155" i="4" s="1"/>
  <c r="N155" i="4" s="1"/>
  <c r="G155" i="4"/>
  <c r="J155" i="4" s="1"/>
  <c r="I155" i="4"/>
  <c r="L155" i="4" s="1"/>
  <c r="J156" i="4"/>
  <c r="K156" i="4"/>
  <c r="N156" i="4" s="1"/>
  <c r="L156" i="4"/>
  <c r="O156" i="4"/>
  <c r="E157" i="4"/>
  <c r="K157" i="4" s="1"/>
  <c r="N157" i="4" s="1"/>
  <c r="G157" i="4"/>
  <c r="J157" i="4" s="1"/>
  <c r="I157" i="4"/>
  <c r="L157" i="4" s="1"/>
  <c r="E158" i="4"/>
  <c r="K158" i="4" s="1"/>
  <c r="N158" i="4" s="1"/>
  <c r="G158" i="4"/>
  <c r="J158" i="4" s="1"/>
  <c r="I158" i="4"/>
  <c r="L158" i="4" s="1"/>
  <c r="E159" i="4"/>
  <c r="K159" i="4" s="1"/>
  <c r="N159" i="4" s="1"/>
  <c r="G159" i="4"/>
  <c r="J159" i="4" s="1"/>
  <c r="I159" i="4"/>
  <c r="L159" i="4" s="1"/>
  <c r="E160" i="4"/>
  <c r="O160" i="4" s="1"/>
  <c r="G160" i="4"/>
  <c r="J160" i="4" s="1"/>
  <c r="I160" i="4"/>
  <c r="L160" i="4" s="1"/>
  <c r="E161" i="4"/>
  <c r="O161" i="4" s="1"/>
  <c r="G161" i="4"/>
  <c r="J161" i="4" s="1"/>
  <c r="I161" i="4"/>
  <c r="L161" i="4" s="1"/>
  <c r="E162" i="4"/>
  <c r="K162" i="4" s="1"/>
  <c r="N162" i="4" s="1"/>
  <c r="G162" i="4"/>
  <c r="J162" i="4" s="1"/>
  <c r="I162" i="4"/>
  <c r="L162" i="4" s="1"/>
  <c r="E163" i="4"/>
  <c r="O163" i="4" s="1"/>
  <c r="G163" i="4"/>
  <c r="J163" i="4" s="1"/>
  <c r="I163" i="4"/>
  <c r="L163" i="4" s="1"/>
  <c r="E164" i="4"/>
  <c r="K164" i="4" s="1"/>
  <c r="N164" i="4" s="1"/>
  <c r="G164" i="4"/>
  <c r="J164" i="4" s="1"/>
  <c r="I164" i="4"/>
  <c r="L164" i="4" s="1"/>
  <c r="E165" i="4"/>
  <c r="K165" i="4" s="1"/>
  <c r="N165" i="4" s="1"/>
  <c r="G165" i="4"/>
  <c r="J165" i="4" s="1"/>
  <c r="I165" i="4"/>
  <c r="L165" i="4" s="1"/>
  <c r="E166" i="4"/>
  <c r="K166" i="4" s="1"/>
  <c r="N166" i="4" s="1"/>
  <c r="G166" i="4"/>
  <c r="J166" i="4" s="1"/>
  <c r="I166" i="4"/>
  <c r="L166" i="4" s="1"/>
  <c r="E167" i="4"/>
  <c r="K167" i="4" s="1"/>
  <c r="N167" i="4" s="1"/>
  <c r="G167" i="4"/>
  <c r="J167" i="4" s="1"/>
  <c r="I167" i="4"/>
  <c r="L167" i="4" s="1"/>
  <c r="E168" i="4"/>
  <c r="O168" i="4" s="1"/>
  <c r="G168" i="4"/>
  <c r="J168" i="4" s="1"/>
  <c r="I168" i="4"/>
  <c r="L168" i="4" s="1"/>
  <c r="G169" i="4"/>
  <c r="J169" i="4" s="1"/>
  <c r="I169" i="4"/>
  <c r="L169" i="4" s="1"/>
  <c r="K169" i="4"/>
  <c r="N169" i="4" s="1"/>
  <c r="O169" i="4"/>
  <c r="E170" i="4"/>
  <c r="K170" i="4" s="1"/>
  <c r="N170" i="4" s="1"/>
  <c r="G170" i="4"/>
  <c r="J170" i="4" s="1"/>
  <c r="I170" i="4"/>
  <c r="L170" i="4" s="1"/>
  <c r="E171" i="4"/>
  <c r="K171" i="4" s="1"/>
  <c r="N171" i="4" s="1"/>
  <c r="G171" i="4"/>
  <c r="J171" i="4" s="1"/>
  <c r="I171" i="4"/>
  <c r="L171" i="4" s="1"/>
  <c r="E172" i="4"/>
  <c r="O172" i="4" s="1"/>
  <c r="G172" i="4"/>
  <c r="J172" i="4" s="1"/>
  <c r="I172" i="4"/>
  <c r="L172" i="4" s="1"/>
  <c r="E173" i="4"/>
  <c r="O173" i="4" s="1"/>
  <c r="G173" i="4"/>
  <c r="J173" i="4" s="1"/>
  <c r="I173" i="4"/>
  <c r="L173" i="4" s="1"/>
  <c r="K173" i="4"/>
  <c r="N173" i="4" s="1"/>
  <c r="E174" i="4"/>
  <c r="O174" i="4" s="1"/>
  <c r="G174" i="4"/>
  <c r="J174" i="4" s="1"/>
  <c r="I174" i="4"/>
  <c r="L174" i="4" s="1"/>
  <c r="G175" i="4"/>
  <c r="J175" i="4" s="1"/>
  <c r="I175" i="4"/>
  <c r="L175" i="4" s="1"/>
  <c r="K175" i="4"/>
  <c r="N175" i="4" s="1"/>
  <c r="O175" i="4"/>
  <c r="G176" i="4"/>
  <c r="J176" i="4" s="1"/>
  <c r="I176" i="4"/>
  <c r="L176" i="4" s="1"/>
  <c r="K176" i="4"/>
  <c r="N176" i="4" s="1"/>
  <c r="O176" i="4"/>
  <c r="K109" i="4" l="1"/>
  <c r="N109" i="4" s="1"/>
  <c r="O144" i="4"/>
  <c r="K108" i="4"/>
  <c r="N108" i="4" s="1"/>
  <c r="K135" i="4"/>
  <c r="N135" i="4" s="1"/>
  <c r="P135" i="4" s="1"/>
  <c r="Q135" i="4" s="1"/>
  <c r="S135" i="4" s="1"/>
  <c r="K129" i="4"/>
  <c r="N129" i="4" s="1"/>
  <c r="P129" i="4" s="1"/>
  <c r="K160" i="4"/>
  <c r="N160" i="4" s="1"/>
  <c r="K172" i="4"/>
  <c r="N172" i="4" s="1"/>
  <c r="P172" i="4" s="1"/>
  <c r="Q172" i="4" s="1"/>
  <c r="S172" i="4" s="1"/>
  <c r="K132" i="4"/>
  <c r="N132" i="4" s="1"/>
  <c r="P132" i="4" s="1"/>
  <c r="Q132" i="4" s="1"/>
  <c r="S132" i="4" s="1"/>
  <c r="K112" i="4"/>
  <c r="N112" i="4" s="1"/>
  <c r="P112" i="4" s="1"/>
  <c r="Q112" i="4" s="1"/>
  <c r="S112" i="4" s="1"/>
  <c r="K137" i="4"/>
  <c r="N137" i="4" s="1"/>
  <c r="K68" i="4"/>
  <c r="N68" i="4" s="1"/>
  <c r="O142" i="4"/>
  <c r="P142" i="4" s="1"/>
  <c r="Q142" i="4" s="1"/>
  <c r="S142" i="4" s="1"/>
  <c r="O151" i="4"/>
  <c r="K163" i="4"/>
  <c r="N163" i="4" s="1"/>
  <c r="P163" i="4" s="1"/>
  <c r="Q163" i="4" s="1"/>
  <c r="S163" i="4" s="1"/>
  <c r="K120" i="4"/>
  <c r="N120" i="4" s="1"/>
  <c r="K116" i="4"/>
  <c r="N116" i="4" s="1"/>
  <c r="P176" i="4"/>
  <c r="Q176" i="4" s="1"/>
  <c r="S176" i="4" s="1"/>
  <c r="K79" i="4"/>
  <c r="N79" i="4" s="1"/>
  <c r="P169" i="4"/>
  <c r="Q169" i="4" s="1"/>
  <c r="S169" i="4" s="1"/>
  <c r="O158" i="4"/>
  <c r="P158" i="4" s="1"/>
  <c r="Q158" i="4" s="1"/>
  <c r="S158" i="4" s="1"/>
  <c r="K119" i="4"/>
  <c r="N119" i="4" s="1"/>
  <c r="O162" i="4"/>
  <c r="P162" i="4" s="1"/>
  <c r="Q162" i="4" s="1"/>
  <c r="S162" i="4" s="1"/>
  <c r="P156" i="4"/>
  <c r="Q156" i="4" s="1"/>
  <c r="S156" i="4" s="1"/>
  <c r="K139" i="4"/>
  <c r="N139" i="4" s="1"/>
  <c r="P139" i="4" s="1"/>
  <c r="Q139" i="4" s="1"/>
  <c r="S139" i="4" s="1"/>
  <c r="K97" i="4"/>
  <c r="N97" i="4" s="1"/>
  <c r="K89" i="4"/>
  <c r="N89" i="4" s="1"/>
  <c r="P89" i="4" s="1"/>
  <c r="Q89" i="4" s="1"/>
  <c r="S89" i="4" s="1"/>
  <c r="K81" i="4"/>
  <c r="N81" i="4" s="1"/>
  <c r="K168" i="4"/>
  <c r="N168" i="4" s="1"/>
  <c r="P168" i="4" s="1"/>
  <c r="Q168" i="4" s="1"/>
  <c r="S168" i="4" s="1"/>
  <c r="K60" i="4"/>
  <c r="N60" i="4" s="1"/>
  <c r="P60" i="4" s="1"/>
  <c r="Q60" i="4" s="1"/>
  <c r="S60" i="4" s="1"/>
  <c r="I40" i="4"/>
  <c r="J12" i="4" s="1"/>
  <c r="K77" i="4"/>
  <c r="N77" i="4" s="1"/>
  <c r="P77" i="4" s="1"/>
  <c r="Q77" i="4" s="1"/>
  <c r="S77" i="4" s="1"/>
  <c r="O155" i="4"/>
  <c r="P155" i="4" s="1"/>
  <c r="Q155" i="4" s="1"/>
  <c r="S155" i="4" s="1"/>
  <c r="O153" i="4"/>
  <c r="P153" i="4" s="1"/>
  <c r="Q153" i="4" s="1"/>
  <c r="S153" i="4" s="1"/>
  <c r="O140" i="4"/>
  <c r="P140" i="4" s="1"/>
  <c r="Q140" i="4" s="1"/>
  <c r="S140" i="4" s="1"/>
  <c r="K121" i="4"/>
  <c r="N121" i="4" s="1"/>
  <c r="O108" i="4"/>
  <c r="P108" i="4" s="1"/>
  <c r="Q108" i="4" s="1"/>
  <c r="S108" i="4" s="1"/>
  <c r="K84" i="4"/>
  <c r="N84" i="4" s="1"/>
  <c r="P84" i="4" s="1"/>
  <c r="Q84" i="4" s="1"/>
  <c r="S84" i="4" s="1"/>
  <c r="K80" i="4"/>
  <c r="N80" i="4" s="1"/>
  <c r="P80" i="4" s="1"/>
  <c r="Q80" i="4" s="1"/>
  <c r="S80" i="4" s="1"/>
  <c r="K64" i="4"/>
  <c r="N64" i="4" s="1"/>
  <c r="O171" i="4"/>
  <c r="P171" i="4" s="1"/>
  <c r="Q171" i="4" s="1"/>
  <c r="S171" i="4" s="1"/>
  <c r="O97" i="4"/>
  <c r="P151" i="4"/>
  <c r="Q151" i="4" s="1"/>
  <c r="S151" i="4" s="1"/>
  <c r="K128" i="4"/>
  <c r="N128" i="4" s="1"/>
  <c r="P128" i="4" s="1"/>
  <c r="Q128" i="4" s="1"/>
  <c r="S128" i="4" s="1"/>
  <c r="O116" i="4"/>
  <c r="O109" i="4"/>
  <c r="P109" i="4" s="1"/>
  <c r="Q109" i="4" s="1"/>
  <c r="S109" i="4" s="1"/>
  <c r="K101" i="4"/>
  <c r="N101" i="4" s="1"/>
  <c r="O79" i="4"/>
  <c r="P79" i="4" s="1"/>
  <c r="Q79" i="4" s="1"/>
  <c r="S79" i="4" s="1"/>
  <c r="K71" i="4"/>
  <c r="N71" i="4" s="1"/>
  <c r="K88" i="4"/>
  <c r="N88" i="4" s="1"/>
  <c r="O148" i="4"/>
  <c r="P148" i="4" s="1"/>
  <c r="Q148" i="4" s="1"/>
  <c r="S148" i="4" s="1"/>
  <c r="K138" i="4"/>
  <c r="N138" i="4" s="1"/>
  <c r="P138" i="4" s="1"/>
  <c r="Q138" i="4" s="1"/>
  <c r="S138" i="4" s="1"/>
  <c r="K124" i="4"/>
  <c r="N124" i="4" s="1"/>
  <c r="P124" i="4" s="1"/>
  <c r="Q124" i="4" s="1"/>
  <c r="S124" i="4" s="1"/>
  <c r="K96" i="4"/>
  <c r="N96" i="4" s="1"/>
  <c r="P96" i="4" s="1"/>
  <c r="Q96" i="4" s="1"/>
  <c r="S96" i="4" s="1"/>
  <c r="O88" i="4"/>
  <c r="O68" i="4"/>
  <c r="K100" i="4"/>
  <c r="N100" i="4" s="1"/>
  <c r="P100" i="4" s="1"/>
  <c r="Q100" i="4" s="1"/>
  <c r="S100" i="4" s="1"/>
  <c r="K92" i="4"/>
  <c r="N92" i="4" s="1"/>
  <c r="P92" i="4" s="1"/>
  <c r="Q92" i="4" s="1"/>
  <c r="S92" i="4" s="1"/>
  <c r="K76" i="4"/>
  <c r="N76" i="4" s="1"/>
  <c r="P76" i="4" s="1"/>
  <c r="Q76" i="4" s="1"/>
  <c r="S76" i="4" s="1"/>
  <c r="K67" i="4"/>
  <c r="N67" i="4" s="1"/>
  <c r="K56" i="4"/>
  <c r="N56" i="4" s="1"/>
  <c r="P56" i="4" s="1"/>
  <c r="I39" i="4"/>
  <c r="J14" i="4" s="1"/>
  <c r="P149" i="4"/>
  <c r="Q149" i="4" s="1"/>
  <c r="S149" i="4" s="1"/>
  <c r="O137" i="4"/>
  <c r="K104" i="4"/>
  <c r="N104" i="4" s="1"/>
  <c r="P104" i="4" s="1"/>
  <c r="Q104" i="4" s="1"/>
  <c r="S104" i="4" s="1"/>
  <c r="K72" i="4"/>
  <c r="N72" i="4" s="1"/>
  <c r="P72" i="4" s="1"/>
  <c r="Q72" i="4" s="1"/>
  <c r="S72" i="4" s="1"/>
  <c r="P173" i="4"/>
  <c r="Q173" i="4" s="1"/>
  <c r="S173" i="4" s="1"/>
  <c r="P175" i="4"/>
  <c r="Q175" i="4" s="1"/>
  <c r="S175" i="4" s="1"/>
  <c r="O166" i="4"/>
  <c r="P166" i="4" s="1"/>
  <c r="Q166" i="4" s="1"/>
  <c r="S166" i="4" s="1"/>
  <c r="K136" i="4"/>
  <c r="N136" i="4" s="1"/>
  <c r="P136" i="4" s="1"/>
  <c r="Q136" i="4" s="1"/>
  <c r="S136" i="4" s="1"/>
  <c r="K133" i="4"/>
  <c r="N133" i="4" s="1"/>
  <c r="P133" i="4" s="1"/>
  <c r="Q133" i="4" s="1"/>
  <c r="S133" i="4" s="1"/>
  <c r="K127" i="4"/>
  <c r="N127" i="4" s="1"/>
  <c r="K125" i="4"/>
  <c r="N125" i="4" s="1"/>
  <c r="P125" i="4" s="1"/>
  <c r="Q125" i="4" s="1"/>
  <c r="S125" i="4" s="1"/>
  <c r="O120" i="4"/>
  <c r="K107" i="4"/>
  <c r="N107" i="4" s="1"/>
  <c r="K95" i="4"/>
  <c r="N95" i="4" s="1"/>
  <c r="K93" i="4"/>
  <c r="N93" i="4" s="1"/>
  <c r="P93" i="4" s="1"/>
  <c r="Q93" i="4" s="1"/>
  <c r="S93" i="4" s="1"/>
  <c r="K87" i="4"/>
  <c r="N87" i="4" s="1"/>
  <c r="K75" i="4"/>
  <c r="N75" i="4" s="1"/>
  <c r="K73" i="4"/>
  <c r="N73" i="4" s="1"/>
  <c r="P73" i="4" s="1"/>
  <c r="O64" i="4"/>
  <c r="O146" i="4"/>
  <c r="P146" i="4" s="1"/>
  <c r="Q146" i="4" s="1"/>
  <c r="S146" i="4" s="1"/>
  <c r="K145" i="4"/>
  <c r="N145" i="4" s="1"/>
  <c r="P145" i="4" s="1"/>
  <c r="Q145" i="4" s="1"/>
  <c r="S145" i="4" s="1"/>
  <c r="P160" i="4"/>
  <c r="Q160" i="4" s="1"/>
  <c r="S160" i="4" s="1"/>
  <c r="K161" i="4"/>
  <c r="N161" i="4" s="1"/>
  <c r="P161" i="4" s="1"/>
  <c r="Q161" i="4" s="1"/>
  <c r="S161" i="4" s="1"/>
  <c r="P144" i="4"/>
  <c r="Q144" i="4" s="1"/>
  <c r="S144" i="4" s="1"/>
  <c r="O164" i="4"/>
  <c r="P164" i="4" s="1"/>
  <c r="Q164" i="4" s="1"/>
  <c r="S164" i="4" s="1"/>
  <c r="K154" i="4"/>
  <c r="N154" i="4" s="1"/>
  <c r="P154" i="4" s="1"/>
  <c r="Q154" i="4" s="1"/>
  <c r="S154" i="4" s="1"/>
  <c r="K143" i="4"/>
  <c r="N143" i="4" s="1"/>
  <c r="P143" i="4" s="1"/>
  <c r="Q143" i="4" s="1"/>
  <c r="S143" i="4" s="1"/>
  <c r="O121" i="4"/>
  <c r="O101" i="4"/>
  <c r="O81" i="4"/>
  <c r="P81" i="4" s="1"/>
  <c r="Q81" i="4" s="1"/>
  <c r="S81" i="4" s="1"/>
  <c r="K63" i="4"/>
  <c r="N63" i="4" s="1"/>
  <c r="P63" i="4" s="1"/>
  <c r="Q63" i="4" s="1"/>
  <c r="S63" i="4" s="1"/>
  <c r="K55" i="4"/>
  <c r="N55" i="4" s="1"/>
  <c r="P55" i="4" s="1"/>
  <c r="Q55" i="4" s="1"/>
  <c r="S55" i="4" s="1"/>
  <c r="O67" i="4"/>
  <c r="K111" i="4"/>
  <c r="N111" i="4" s="1"/>
  <c r="P111" i="4" s="1"/>
  <c r="Q111" i="4" s="1"/>
  <c r="S111" i="4" s="1"/>
  <c r="K99" i="4"/>
  <c r="N99" i="4" s="1"/>
  <c r="P99" i="4" s="1"/>
  <c r="Q99" i="4" s="1"/>
  <c r="S99" i="4" s="1"/>
  <c r="K123" i="4"/>
  <c r="N123" i="4" s="1"/>
  <c r="K103" i="4"/>
  <c r="N103" i="4" s="1"/>
  <c r="P103" i="4" s="1"/>
  <c r="Q103" i="4" s="1"/>
  <c r="S103" i="4" s="1"/>
  <c r="K91" i="4"/>
  <c r="N91" i="4" s="1"/>
  <c r="K83" i="4"/>
  <c r="N83" i="4" s="1"/>
  <c r="P83" i="4" s="1"/>
  <c r="Q83" i="4" s="1"/>
  <c r="S83" i="4" s="1"/>
  <c r="K174" i="4"/>
  <c r="N174" i="4" s="1"/>
  <c r="P174" i="4" s="1"/>
  <c r="Q174" i="4" s="1"/>
  <c r="S174" i="4" s="1"/>
  <c r="K131" i="4"/>
  <c r="N131" i="4" s="1"/>
  <c r="P131" i="4" s="1"/>
  <c r="Q131" i="4" s="1"/>
  <c r="S131" i="4" s="1"/>
  <c r="O119" i="4"/>
  <c r="K115" i="4"/>
  <c r="N115" i="4" s="1"/>
  <c r="K113" i="4"/>
  <c r="N113" i="4" s="1"/>
  <c r="P113" i="4" s="1"/>
  <c r="Q113" i="4" s="1"/>
  <c r="S113" i="4" s="1"/>
  <c r="K59" i="4"/>
  <c r="N59" i="4" s="1"/>
  <c r="P59" i="4" s="1"/>
  <c r="Q59" i="4" s="1"/>
  <c r="S59" i="4" s="1"/>
  <c r="O165" i="4"/>
  <c r="P165" i="4" s="1"/>
  <c r="Q165" i="4" s="1"/>
  <c r="S165" i="4" s="1"/>
  <c r="O157" i="4"/>
  <c r="P157" i="4" s="1"/>
  <c r="Q157" i="4" s="1"/>
  <c r="S157" i="4" s="1"/>
  <c r="K134" i="4"/>
  <c r="N134" i="4" s="1"/>
  <c r="O134" i="4"/>
  <c r="K114" i="4"/>
  <c r="N114" i="4" s="1"/>
  <c r="O114" i="4"/>
  <c r="K57" i="4"/>
  <c r="N57" i="4" s="1"/>
  <c r="P57" i="4" s="1"/>
  <c r="Q57" i="4" s="1"/>
  <c r="S57" i="4" s="1"/>
  <c r="K74" i="4"/>
  <c r="N74" i="4" s="1"/>
  <c r="O74" i="4"/>
  <c r="K61" i="4"/>
  <c r="N61" i="4" s="1"/>
  <c r="P61" i="4" s="1"/>
  <c r="Q61" i="4" s="1"/>
  <c r="S61" i="4" s="1"/>
  <c r="O170" i="4"/>
  <c r="P170" i="4" s="1"/>
  <c r="Q170" i="4" s="1"/>
  <c r="S170" i="4" s="1"/>
  <c r="O167" i="4"/>
  <c r="P167" i="4" s="1"/>
  <c r="Q167" i="4" s="1"/>
  <c r="S167" i="4" s="1"/>
  <c r="O159" i="4"/>
  <c r="P159" i="4" s="1"/>
  <c r="Q159" i="4" s="1"/>
  <c r="S159" i="4" s="1"/>
  <c r="O150" i="4"/>
  <c r="P150" i="4" s="1"/>
  <c r="Q150" i="4" s="1"/>
  <c r="S150" i="4" s="1"/>
  <c r="O147" i="4"/>
  <c r="P147" i="4" s="1"/>
  <c r="Q147" i="4" s="1"/>
  <c r="S147" i="4" s="1"/>
  <c r="Q129" i="4"/>
  <c r="S129" i="4" s="1"/>
  <c r="O123" i="4"/>
  <c r="K106" i="4"/>
  <c r="N106" i="4" s="1"/>
  <c r="O106" i="4"/>
  <c r="O91" i="4"/>
  <c r="K86" i="4"/>
  <c r="N86" i="4" s="1"/>
  <c r="O86" i="4"/>
  <c r="O71" i="4"/>
  <c r="K69" i="4"/>
  <c r="N69" i="4" s="1"/>
  <c r="P69" i="4" s="1"/>
  <c r="Q69" i="4" s="1"/>
  <c r="S69" i="4" s="1"/>
  <c r="K65" i="4"/>
  <c r="N65" i="4" s="1"/>
  <c r="P65" i="4" s="1"/>
  <c r="Q65" i="4" s="1"/>
  <c r="S65" i="4" s="1"/>
  <c r="K118" i="4"/>
  <c r="N118" i="4" s="1"/>
  <c r="O118" i="4"/>
  <c r="K54" i="4"/>
  <c r="N54" i="4" s="1"/>
  <c r="O54" i="4"/>
  <c r="O152" i="4"/>
  <c r="P152" i="4" s="1"/>
  <c r="Q152" i="4" s="1"/>
  <c r="S152" i="4" s="1"/>
  <c r="O141" i="4"/>
  <c r="P141" i="4" s="1"/>
  <c r="Q141" i="4" s="1"/>
  <c r="S141" i="4" s="1"/>
  <c r="O115" i="4"/>
  <c r="K98" i="4"/>
  <c r="N98" i="4" s="1"/>
  <c r="O98" i="4"/>
  <c r="K78" i="4"/>
  <c r="N78" i="4" s="1"/>
  <c r="O78" i="4"/>
  <c r="K58" i="4"/>
  <c r="N58" i="4" s="1"/>
  <c r="O58" i="4"/>
  <c r="K94" i="4"/>
  <c r="N94" i="4" s="1"/>
  <c r="O94" i="4"/>
  <c r="K130" i="4"/>
  <c r="N130" i="4" s="1"/>
  <c r="O130" i="4"/>
  <c r="O127" i="4"/>
  <c r="K110" i="4"/>
  <c r="N110" i="4" s="1"/>
  <c r="O110" i="4"/>
  <c r="O95" i="4"/>
  <c r="O75" i="4"/>
  <c r="K62" i="4"/>
  <c r="N62" i="4" s="1"/>
  <c r="O62" i="4"/>
  <c r="K126" i="4"/>
  <c r="N126" i="4" s="1"/>
  <c r="O126" i="4"/>
  <c r="K122" i="4"/>
  <c r="N122" i="4" s="1"/>
  <c r="O122" i="4"/>
  <c r="O107" i="4"/>
  <c r="P107" i="4" s="1"/>
  <c r="Q107" i="4" s="1"/>
  <c r="S107" i="4" s="1"/>
  <c r="K105" i="4"/>
  <c r="N105" i="4" s="1"/>
  <c r="P105" i="4" s="1"/>
  <c r="Q105" i="4" s="1"/>
  <c r="S105" i="4" s="1"/>
  <c r="K90" i="4"/>
  <c r="N90" i="4" s="1"/>
  <c r="O90" i="4"/>
  <c r="O87" i="4"/>
  <c r="K85" i="4"/>
  <c r="N85" i="4" s="1"/>
  <c r="P85" i="4" s="1"/>
  <c r="Q85" i="4" s="1"/>
  <c r="S85" i="4" s="1"/>
  <c r="K70" i="4"/>
  <c r="N70" i="4" s="1"/>
  <c r="O70" i="4"/>
  <c r="K66" i="4"/>
  <c r="N66" i="4" s="1"/>
  <c r="O66" i="4"/>
  <c r="Q56" i="4"/>
  <c r="S56" i="4" s="1"/>
  <c r="K117" i="4"/>
  <c r="N117" i="4" s="1"/>
  <c r="P117" i="4" s="1"/>
  <c r="Q117" i="4" s="1"/>
  <c r="S117" i="4" s="1"/>
  <c r="K102" i="4"/>
  <c r="N102" i="4" s="1"/>
  <c r="O102" i="4"/>
  <c r="K82" i="4"/>
  <c r="N82" i="4" s="1"/>
  <c r="O82" i="4"/>
  <c r="Q73" i="4"/>
  <c r="S73" i="4" s="1"/>
  <c r="K53" i="4"/>
  <c r="N53" i="4" s="1"/>
  <c r="P53" i="4" s="1"/>
  <c r="Q53" i="4" s="1"/>
  <c r="S53" i="4" s="1"/>
  <c r="I38" i="4"/>
  <c r="J16" i="4" s="1"/>
  <c r="P39" i="1"/>
  <c r="V170" i="1"/>
  <c r="S170" i="1"/>
  <c r="W170" i="1" s="1"/>
  <c r="Y170" i="1" s="1"/>
  <c r="Z170" i="1" s="1"/>
  <c r="AA170" i="1" s="1"/>
  <c r="Q170" i="1"/>
  <c r="U170" i="1" s="1"/>
  <c r="I170" i="1"/>
  <c r="V169" i="1"/>
  <c r="S169" i="1"/>
  <c r="W169" i="1" s="1"/>
  <c r="Y169" i="1" s="1"/>
  <c r="Z169" i="1" s="1"/>
  <c r="AA169" i="1" s="1"/>
  <c r="Q169" i="1"/>
  <c r="U169" i="1" s="1"/>
  <c r="I169" i="1"/>
  <c r="S168" i="1"/>
  <c r="W168" i="1" s="1"/>
  <c r="Y168" i="1" s="1"/>
  <c r="Z168" i="1" s="1"/>
  <c r="AA168" i="1" s="1"/>
  <c r="Q168" i="1"/>
  <c r="U168" i="1" s="1"/>
  <c r="N168" i="1"/>
  <c r="V168" i="1" s="1"/>
  <c r="I168" i="1"/>
  <c r="S167" i="1"/>
  <c r="W167" i="1" s="1"/>
  <c r="Y167" i="1" s="1"/>
  <c r="Z167" i="1" s="1"/>
  <c r="AA167" i="1" s="1"/>
  <c r="Q167" i="1"/>
  <c r="U167" i="1" s="1"/>
  <c r="N167" i="1"/>
  <c r="V167" i="1" s="1"/>
  <c r="I167" i="1"/>
  <c r="S166" i="1"/>
  <c r="W166" i="1" s="1"/>
  <c r="Y166" i="1" s="1"/>
  <c r="Z166" i="1" s="1"/>
  <c r="AA166" i="1" s="1"/>
  <c r="Q166" i="1"/>
  <c r="U166" i="1" s="1"/>
  <c r="N166" i="1"/>
  <c r="V166" i="1" s="1"/>
  <c r="I166" i="1"/>
  <c r="S165" i="1"/>
  <c r="W165" i="1" s="1"/>
  <c r="Y165" i="1" s="1"/>
  <c r="Z165" i="1" s="1"/>
  <c r="AA165" i="1" s="1"/>
  <c r="Q165" i="1"/>
  <c r="U165" i="1" s="1"/>
  <c r="N165" i="1"/>
  <c r="V165" i="1" s="1"/>
  <c r="I165" i="1"/>
  <c r="S164" i="1"/>
  <c r="W164" i="1" s="1"/>
  <c r="Y164" i="1" s="1"/>
  <c r="Z164" i="1" s="1"/>
  <c r="AA164" i="1" s="1"/>
  <c r="Q164" i="1"/>
  <c r="U164" i="1" s="1"/>
  <c r="N164" i="1"/>
  <c r="V164" i="1" s="1"/>
  <c r="I164" i="1"/>
  <c r="V163" i="1"/>
  <c r="S163" i="1"/>
  <c r="W163" i="1" s="1"/>
  <c r="Y163" i="1" s="1"/>
  <c r="Z163" i="1" s="1"/>
  <c r="AA163" i="1" s="1"/>
  <c r="Q163" i="1"/>
  <c r="U163" i="1" s="1"/>
  <c r="I163" i="1"/>
  <c r="S162" i="1"/>
  <c r="W162" i="1" s="1"/>
  <c r="Y162" i="1" s="1"/>
  <c r="Z162" i="1" s="1"/>
  <c r="AA162" i="1" s="1"/>
  <c r="Q162" i="1"/>
  <c r="U162" i="1" s="1"/>
  <c r="N162" i="1"/>
  <c r="V162" i="1" s="1"/>
  <c r="I162" i="1"/>
  <c r="S161" i="1"/>
  <c r="W161" i="1" s="1"/>
  <c r="Y161" i="1" s="1"/>
  <c r="Z161" i="1" s="1"/>
  <c r="AA161" i="1" s="1"/>
  <c r="Q161" i="1"/>
  <c r="U161" i="1" s="1"/>
  <c r="N161" i="1"/>
  <c r="V161" i="1" s="1"/>
  <c r="I161" i="1"/>
  <c r="S160" i="1"/>
  <c r="W160" i="1" s="1"/>
  <c r="Y160" i="1" s="1"/>
  <c r="Z160" i="1" s="1"/>
  <c r="AA160" i="1" s="1"/>
  <c r="Q160" i="1"/>
  <c r="U160" i="1" s="1"/>
  <c r="N160" i="1"/>
  <c r="V160" i="1" s="1"/>
  <c r="I160" i="1"/>
  <c r="S159" i="1"/>
  <c r="W159" i="1" s="1"/>
  <c r="Y159" i="1" s="1"/>
  <c r="Z159" i="1" s="1"/>
  <c r="AA159" i="1" s="1"/>
  <c r="Q159" i="1"/>
  <c r="U159" i="1" s="1"/>
  <c r="N159" i="1"/>
  <c r="V159" i="1" s="1"/>
  <c r="I159" i="1"/>
  <c r="S158" i="1"/>
  <c r="W158" i="1" s="1"/>
  <c r="Y158" i="1" s="1"/>
  <c r="Z158" i="1" s="1"/>
  <c r="AA158" i="1" s="1"/>
  <c r="Q158" i="1"/>
  <c r="U158" i="1" s="1"/>
  <c r="N158" i="1"/>
  <c r="V158" i="1" s="1"/>
  <c r="I158" i="1"/>
  <c r="S157" i="1"/>
  <c r="W157" i="1" s="1"/>
  <c r="Y157" i="1" s="1"/>
  <c r="Z157" i="1" s="1"/>
  <c r="AA157" i="1" s="1"/>
  <c r="Q157" i="1"/>
  <c r="U157" i="1" s="1"/>
  <c r="N157" i="1"/>
  <c r="V157" i="1" s="1"/>
  <c r="I157" i="1"/>
  <c r="S156" i="1"/>
  <c r="W156" i="1" s="1"/>
  <c r="Y156" i="1" s="1"/>
  <c r="Z156" i="1" s="1"/>
  <c r="AA156" i="1" s="1"/>
  <c r="Q156" i="1"/>
  <c r="U156" i="1" s="1"/>
  <c r="N156" i="1"/>
  <c r="V156" i="1" s="1"/>
  <c r="I156" i="1"/>
  <c r="S155" i="1"/>
  <c r="W155" i="1" s="1"/>
  <c r="Y155" i="1" s="1"/>
  <c r="Z155" i="1" s="1"/>
  <c r="AA155" i="1" s="1"/>
  <c r="Q155" i="1"/>
  <c r="U155" i="1" s="1"/>
  <c r="N155" i="1"/>
  <c r="V155" i="1" s="1"/>
  <c r="I155" i="1"/>
  <c r="S154" i="1"/>
  <c r="W154" i="1" s="1"/>
  <c r="Y154" i="1" s="1"/>
  <c r="Z154" i="1" s="1"/>
  <c r="AA154" i="1" s="1"/>
  <c r="Q154" i="1"/>
  <c r="U154" i="1" s="1"/>
  <c r="N154" i="1"/>
  <c r="V154" i="1" s="1"/>
  <c r="I154" i="1"/>
  <c r="S153" i="1"/>
  <c r="W153" i="1" s="1"/>
  <c r="Y153" i="1" s="1"/>
  <c r="Z153" i="1" s="1"/>
  <c r="AA153" i="1" s="1"/>
  <c r="Q153" i="1"/>
  <c r="U153" i="1" s="1"/>
  <c r="N153" i="1"/>
  <c r="V153" i="1" s="1"/>
  <c r="I153" i="1"/>
  <c r="S152" i="1"/>
  <c r="W152" i="1" s="1"/>
  <c r="Y152" i="1" s="1"/>
  <c r="Z152" i="1" s="1"/>
  <c r="AA152" i="1" s="1"/>
  <c r="Q152" i="1"/>
  <c r="U152" i="1" s="1"/>
  <c r="N152" i="1"/>
  <c r="V152" i="1" s="1"/>
  <c r="I152" i="1"/>
  <c r="S151" i="1"/>
  <c r="W151" i="1" s="1"/>
  <c r="Y151" i="1" s="1"/>
  <c r="Z151" i="1" s="1"/>
  <c r="AA151" i="1" s="1"/>
  <c r="Q151" i="1"/>
  <c r="U151" i="1" s="1"/>
  <c r="N151" i="1"/>
  <c r="V151" i="1" s="1"/>
  <c r="I151" i="1"/>
  <c r="W150" i="1"/>
  <c r="Y150" i="1" s="1"/>
  <c r="Z150" i="1" s="1"/>
  <c r="AA150" i="1" s="1"/>
  <c r="V150" i="1"/>
  <c r="U150" i="1"/>
  <c r="I150" i="1"/>
  <c r="S149" i="1"/>
  <c r="W149" i="1" s="1"/>
  <c r="Y149" i="1" s="1"/>
  <c r="Z149" i="1" s="1"/>
  <c r="AA149" i="1" s="1"/>
  <c r="Q149" i="1"/>
  <c r="U149" i="1" s="1"/>
  <c r="N149" i="1"/>
  <c r="V149" i="1" s="1"/>
  <c r="I149" i="1"/>
  <c r="S148" i="1"/>
  <c r="W148" i="1" s="1"/>
  <c r="Y148" i="1" s="1"/>
  <c r="Z148" i="1" s="1"/>
  <c r="AA148" i="1" s="1"/>
  <c r="Q148" i="1"/>
  <c r="U148" i="1" s="1"/>
  <c r="N148" i="1"/>
  <c r="V148" i="1" s="1"/>
  <c r="I148" i="1"/>
  <c r="S147" i="1"/>
  <c r="W147" i="1" s="1"/>
  <c r="Y147" i="1" s="1"/>
  <c r="Z147" i="1" s="1"/>
  <c r="AA147" i="1" s="1"/>
  <c r="Q147" i="1"/>
  <c r="U147" i="1" s="1"/>
  <c r="N147" i="1"/>
  <c r="V147" i="1" s="1"/>
  <c r="I147" i="1"/>
  <c r="S146" i="1"/>
  <c r="W146" i="1" s="1"/>
  <c r="Y146" i="1" s="1"/>
  <c r="Z146" i="1" s="1"/>
  <c r="AA146" i="1" s="1"/>
  <c r="Q146" i="1"/>
  <c r="U146" i="1" s="1"/>
  <c r="N146" i="1"/>
  <c r="V146" i="1" s="1"/>
  <c r="I146" i="1"/>
  <c r="S145" i="1"/>
  <c r="W145" i="1" s="1"/>
  <c r="Y145" i="1" s="1"/>
  <c r="Z145" i="1" s="1"/>
  <c r="AA145" i="1" s="1"/>
  <c r="Q145" i="1"/>
  <c r="U145" i="1" s="1"/>
  <c r="N145" i="1"/>
  <c r="V145" i="1" s="1"/>
  <c r="I145" i="1"/>
  <c r="S144" i="1"/>
  <c r="W144" i="1" s="1"/>
  <c r="Y144" i="1" s="1"/>
  <c r="Z144" i="1" s="1"/>
  <c r="AA144" i="1" s="1"/>
  <c r="Q144" i="1"/>
  <c r="U144" i="1" s="1"/>
  <c r="N144" i="1"/>
  <c r="V144" i="1" s="1"/>
  <c r="I144" i="1"/>
  <c r="V143" i="1"/>
  <c r="S143" i="1"/>
  <c r="W143" i="1" s="1"/>
  <c r="Y143" i="1" s="1"/>
  <c r="Z143" i="1" s="1"/>
  <c r="AA143" i="1" s="1"/>
  <c r="Q143" i="1"/>
  <c r="U143" i="1" s="1"/>
  <c r="I143" i="1"/>
  <c r="S142" i="1"/>
  <c r="W142" i="1" s="1"/>
  <c r="Y142" i="1" s="1"/>
  <c r="Z142" i="1" s="1"/>
  <c r="AA142" i="1" s="1"/>
  <c r="Q142" i="1"/>
  <c r="U142" i="1" s="1"/>
  <c r="N142" i="1"/>
  <c r="V142" i="1" s="1"/>
  <c r="I142" i="1"/>
  <c r="S141" i="1"/>
  <c r="W141" i="1" s="1"/>
  <c r="Y141" i="1" s="1"/>
  <c r="Z141" i="1" s="1"/>
  <c r="AA141" i="1" s="1"/>
  <c r="Q141" i="1"/>
  <c r="U141" i="1" s="1"/>
  <c r="N141" i="1"/>
  <c r="V141" i="1" s="1"/>
  <c r="I141" i="1"/>
  <c r="S140" i="1"/>
  <c r="W140" i="1" s="1"/>
  <c r="Y140" i="1" s="1"/>
  <c r="Z140" i="1" s="1"/>
  <c r="AA140" i="1" s="1"/>
  <c r="Q140" i="1"/>
  <c r="U140" i="1" s="1"/>
  <c r="N140" i="1"/>
  <c r="V140" i="1" s="1"/>
  <c r="I140" i="1"/>
  <c r="S139" i="1"/>
  <c r="W139" i="1" s="1"/>
  <c r="Y139" i="1" s="1"/>
  <c r="Z139" i="1" s="1"/>
  <c r="AA139" i="1" s="1"/>
  <c r="Q139" i="1"/>
  <c r="U139" i="1" s="1"/>
  <c r="N139" i="1"/>
  <c r="V139" i="1" s="1"/>
  <c r="I139" i="1"/>
  <c r="S138" i="1"/>
  <c r="W138" i="1" s="1"/>
  <c r="Y138" i="1" s="1"/>
  <c r="Z138" i="1" s="1"/>
  <c r="AA138" i="1" s="1"/>
  <c r="Q138" i="1"/>
  <c r="U138" i="1" s="1"/>
  <c r="N138" i="1"/>
  <c r="V138" i="1" s="1"/>
  <c r="I138" i="1"/>
  <c r="S137" i="1"/>
  <c r="W137" i="1" s="1"/>
  <c r="Y137" i="1" s="1"/>
  <c r="Z137" i="1" s="1"/>
  <c r="AA137" i="1" s="1"/>
  <c r="Q137" i="1"/>
  <c r="U137" i="1" s="1"/>
  <c r="N137" i="1"/>
  <c r="V137" i="1" s="1"/>
  <c r="I137" i="1"/>
  <c r="S136" i="1"/>
  <c r="W136" i="1" s="1"/>
  <c r="Y136" i="1" s="1"/>
  <c r="Z136" i="1" s="1"/>
  <c r="AA136" i="1" s="1"/>
  <c r="Q136" i="1"/>
  <c r="U136" i="1" s="1"/>
  <c r="N136" i="1"/>
  <c r="V136" i="1" s="1"/>
  <c r="I136" i="1"/>
  <c r="S135" i="1"/>
  <c r="W135" i="1" s="1"/>
  <c r="Y135" i="1" s="1"/>
  <c r="Z135" i="1" s="1"/>
  <c r="AA135" i="1" s="1"/>
  <c r="Q135" i="1"/>
  <c r="U135" i="1" s="1"/>
  <c r="N135" i="1"/>
  <c r="V135" i="1" s="1"/>
  <c r="I135" i="1"/>
  <c r="S134" i="1"/>
  <c r="W134" i="1" s="1"/>
  <c r="Y134" i="1" s="1"/>
  <c r="Z134" i="1" s="1"/>
  <c r="AA134" i="1" s="1"/>
  <c r="Q134" i="1"/>
  <c r="U134" i="1" s="1"/>
  <c r="N134" i="1"/>
  <c r="V134" i="1" s="1"/>
  <c r="I134" i="1"/>
  <c r="W133" i="1"/>
  <c r="Y133" i="1" s="1"/>
  <c r="Z133" i="1" s="1"/>
  <c r="AA133" i="1" s="1"/>
  <c r="U133" i="1"/>
  <c r="R133" i="1"/>
  <c r="N133" i="1"/>
  <c r="I133" i="1"/>
  <c r="W132" i="1"/>
  <c r="Y132" i="1" s="1"/>
  <c r="Z132" i="1" s="1"/>
  <c r="AA132" i="1" s="1"/>
  <c r="U132" i="1"/>
  <c r="R132" i="1"/>
  <c r="N132" i="1"/>
  <c r="I132" i="1"/>
  <c r="W131" i="1"/>
  <c r="Y131" i="1" s="1"/>
  <c r="Z131" i="1" s="1"/>
  <c r="AA131" i="1" s="1"/>
  <c r="U131" i="1"/>
  <c r="R131" i="1"/>
  <c r="N131" i="1"/>
  <c r="I131" i="1"/>
  <c r="W130" i="1"/>
  <c r="Y130" i="1" s="1"/>
  <c r="Z130" i="1" s="1"/>
  <c r="AA130" i="1" s="1"/>
  <c r="U130" i="1"/>
  <c r="R130" i="1"/>
  <c r="N130" i="1"/>
  <c r="I130" i="1"/>
  <c r="W129" i="1"/>
  <c r="Y129" i="1" s="1"/>
  <c r="Z129" i="1" s="1"/>
  <c r="AA129" i="1" s="1"/>
  <c r="U129" i="1"/>
  <c r="R129" i="1"/>
  <c r="N129" i="1"/>
  <c r="I129" i="1"/>
  <c r="W128" i="1"/>
  <c r="Y128" i="1" s="1"/>
  <c r="Z128" i="1" s="1"/>
  <c r="AA128" i="1" s="1"/>
  <c r="U128" i="1"/>
  <c r="R128" i="1"/>
  <c r="N128" i="1"/>
  <c r="I128" i="1"/>
  <c r="W127" i="1"/>
  <c r="Y127" i="1" s="1"/>
  <c r="Z127" i="1" s="1"/>
  <c r="AA127" i="1" s="1"/>
  <c r="U127" i="1"/>
  <c r="R127" i="1"/>
  <c r="N127" i="1"/>
  <c r="I127" i="1"/>
  <c r="W126" i="1"/>
  <c r="Y126" i="1" s="1"/>
  <c r="Z126" i="1" s="1"/>
  <c r="AA126" i="1" s="1"/>
  <c r="U126" i="1"/>
  <c r="R126" i="1"/>
  <c r="N126" i="1"/>
  <c r="I126" i="1"/>
  <c r="W125" i="1"/>
  <c r="Y125" i="1" s="1"/>
  <c r="Z125" i="1" s="1"/>
  <c r="AA125" i="1" s="1"/>
  <c r="U125" i="1"/>
  <c r="R125" i="1"/>
  <c r="N125" i="1"/>
  <c r="I125" i="1"/>
  <c r="W124" i="1"/>
  <c r="Y124" i="1" s="1"/>
  <c r="Z124" i="1" s="1"/>
  <c r="AA124" i="1" s="1"/>
  <c r="U124" i="1"/>
  <c r="R124" i="1"/>
  <c r="N124" i="1"/>
  <c r="I124" i="1"/>
  <c r="W123" i="1"/>
  <c r="Y123" i="1" s="1"/>
  <c r="Z123" i="1" s="1"/>
  <c r="AA123" i="1" s="1"/>
  <c r="U123" i="1"/>
  <c r="R123" i="1"/>
  <c r="N123" i="1"/>
  <c r="I123" i="1"/>
  <c r="W122" i="1"/>
  <c r="Y122" i="1" s="1"/>
  <c r="Z122" i="1" s="1"/>
  <c r="AA122" i="1" s="1"/>
  <c r="U122" i="1"/>
  <c r="R122" i="1"/>
  <c r="N122" i="1"/>
  <c r="I122" i="1"/>
  <c r="W121" i="1"/>
  <c r="Y121" i="1" s="1"/>
  <c r="Z121" i="1" s="1"/>
  <c r="AA121" i="1" s="1"/>
  <c r="U121" i="1"/>
  <c r="R121" i="1"/>
  <c r="N121" i="1"/>
  <c r="I121" i="1"/>
  <c r="W120" i="1"/>
  <c r="Y120" i="1" s="1"/>
  <c r="Z120" i="1" s="1"/>
  <c r="AA120" i="1" s="1"/>
  <c r="U120" i="1"/>
  <c r="R120" i="1"/>
  <c r="N120" i="1"/>
  <c r="I120" i="1"/>
  <c r="W119" i="1"/>
  <c r="Y119" i="1" s="1"/>
  <c r="Z119" i="1" s="1"/>
  <c r="AA119" i="1" s="1"/>
  <c r="U119" i="1"/>
  <c r="R119" i="1"/>
  <c r="N119" i="1"/>
  <c r="I119" i="1"/>
  <c r="W118" i="1"/>
  <c r="Y118" i="1" s="1"/>
  <c r="Z118" i="1" s="1"/>
  <c r="AA118" i="1" s="1"/>
  <c r="U118" i="1"/>
  <c r="R118" i="1"/>
  <c r="N118" i="1"/>
  <c r="I118" i="1"/>
  <c r="W117" i="1"/>
  <c r="Y117" i="1" s="1"/>
  <c r="Z117" i="1" s="1"/>
  <c r="AA117" i="1" s="1"/>
  <c r="U117" i="1"/>
  <c r="R117" i="1"/>
  <c r="N117" i="1"/>
  <c r="I117" i="1"/>
  <c r="W116" i="1"/>
  <c r="Y116" i="1" s="1"/>
  <c r="Z116" i="1" s="1"/>
  <c r="AA116" i="1" s="1"/>
  <c r="U116" i="1"/>
  <c r="R116" i="1"/>
  <c r="N116" i="1"/>
  <c r="I116" i="1"/>
  <c r="W115" i="1"/>
  <c r="Y115" i="1" s="1"/>
  <c r="Z115" i="1" s="1"/>
  <c r="AA115" i="1" s="1"/>
  <c r="U115" i="1"/>
  <c r="R115" i="1"/>
  <c r="N115" i="1"/>
  <c r="I115" i="1"/>
  <c r="W114" i="1"/>
  <c r="Y114" i="1" s="1"/>
  <c r="Z114" i="1" s="1"/>
  <c r="AA114" i="1" s="1"/>
  <c r="U114" i="1"/>
  <c r="R114" i="1"/>
  <c r="N114" i="1"/>
  <c r="I114" i="1"/>
  <c r="W113" i="1"/>
  <c r="Y113" i="1" s="1"/>
  <c r="Z113" i="1" s="1"/>
  <c r="AA113" i="1" s="1"/>
  <c r="U113" i="1"/>
  <c r="R113" i="1"/>
  <c r="N113" i="1"/>
  <c r="I113" i="1"/>
  <c r="W112" i="1"/>
  <c r="Y112" i="1" s="1"/>
  <c r="Z112" i="1" s="1"/>
  <c r="AA112" i="1" s="1"/>
  <c r="U112" i="1"/>
  <c r="R112" i="1"/>
  <c r="N112" i="1"/>
  <c r="I112" i="1"/>
  <c r="W111" i="1"/>
  <c r="Y111" i="1" s="1"/>
  <c r="Z111" i="1" s="1"/>
  <c r="AA111" i="1" s="1"/>
  <c r="U111" i="1"/>
  <c r="R111" i="1"/>
  <c r="N111" i="1"/>
  <c r="I111" i="1"/>
  <c r="W110" i="1"/>
  <c r="Y110" i="1" s="1"/>
  <c r="Z110" i="1" s="1"/>
  <c r="AA110" i="1" s="1"/>
  <c r="U110" i="1"/>
  <c r="R110" i="1"/>
  <c r="N110" i="1"/>
  <c r="I110" i="1"/>
  <c r="W109" i="1"/>
  <c r="Y109" i="1" s="1"/>
  <c r="Z109" i="1" s="1"/>
  <c r="AA109" i="1" s="1"/>
  <c r="U109" i="1"/>
  <c r="R109" i="1"/>
  <c r="N109" i="1"/>
  <c r="I109" i="1"/>
  <c r="W108" i="1"/>
  <c r="Y108" i="1" s="1"/>
  <c r="Z108" i="1" s="1"/>
  <c r="AA108" i="1" s="1"/>
  <c r="U108" i="1"/>
  <c r="R108" i="1"/>
  <c r="N108" i="1"/>
  <c r="I108" i="1"/>
  <c r="W107" i="1"/>
  <c r="Y107" i="1" s="1"/>
  <c r="Z107" i="1" s="1"/>
  <c r="AA107" i="1" s="1"/>
  <c r="U107" i="1"/>
  <c r="R107" i="1"/>
  <c r="N107" i="1"/>
  <c r="I107" i="1"/>
  <c r="W106" i="1"/>
  <c r="Y106" i="1" s="1"/>
  <c r="Z106" i="1" s="1"/>
  <c r="AA106" i="1" s="1"/>
  <c r="U106" i="1"/>
  <c r="R106" i="1"/>
  <c r="N106" i="1"/>
  <c r="V106" i="1" s="1"/>
  <c r="I106" i="1"/>
  <c r="W105" i="1"/>
  <c r="Y105" i="1" s="1"/>
  <c r="Z105" i="1" s="1"/>
  <c r="AA105" i="1" s="1"/>
  <c r="U105" i="1"/>
  <c r="R105" i="1"/>
  <c r="N105" i="1"/>
  <c r="I105" i="1"/>
  <c r="W104" i="1"/>
  <c r="Y104" i="1" s="1"/>
  <c r="Z104" i="1" s="1"/>
  <c r="AA104" i="1" s="1"/>
  <c r="U104" i="1"/>
  <c r="R104" i="1"/>
  <c r="N104" i="1"/>
  <c r="I104" i="1"/>
  <c r="W103" i="1"/>
  <c r="Y103" i="1" s="1"/>
  <c r="Z103" i="1" s="1"/>
  <c r="AA103" i="1" s="1"/>
  <c r="U103" i="1"/>
  <c r="R103" i="1"/>
  <c r="N103" i="1"/>
  <c r="I103" i="1"/>
  <c r="W102" i="1"/>
  <c r="Y102" i="1" s="1"/>
  <c r="Z102" i="1" s="1"/>
  <c r="AA102" i="1" s="1"/>
  <c r="U102" i="1"/>
  <c r="R102" i="1"/>
  <c r="N102" i="1"/>
  <c r="I102" i="1"/>
  <c r="W101" i="1"/>
  <c r="Y101" i="1" s="1"/>
  <c r="Z101" i="1" s="1"/>
  <c r="AA101" i="1" s="1"/>
  <c r="U101" i="1"/>
  <c r="R101" i="1"/>
  <c r="N101" i="1"/>
  <c r="I101" i="1"/>
  <c r="W100" i="1"/>
  <c r="Y100" i="1" s="1"/>
  <c r="Z100" i="1" s="1"/>
  <c r="AA100" i="1" s="1"/>
  <c r="U100" i="1"/>
  <c r="R100" i="1"/>
  <c r="N100" i="1"/>
  <c r="I100" i="1"/>
  <c r="W99" i="1"/>
  <c r="Y99" i="1" s="1"/>
  <c r="Z99" i="1" s="1"/>
  <c r="AA99" i="1" s="1"/>
  <c r="U99" i="1"/>
  <c r="R99" i="1"/>
  <c r="N99" i="1"/>
  <c r="I99" i="1"/>
  <c r="W98" i="1"/>
  <c r="Y98" i="1" s="1"/>
  <c r="Z98" i="1" s="1"/>
  <c r="AA98" i="1" s="1"/>
  <c r="U98" i="1"/>
  <c r="R98" i="1"/>
  <c r="N98" i="1"/>
  <c r="I98" i="1"/>
  <c r="W97" i="1"/>
  <c r="Y97" i="1" s="1"/>
  <c r="Z97" i="1" s="1"/>
  <c r="AA97" i="1" s="1"/>
  <c r="U97" i="1"/>
  <c r="R97" i="1"/>
  <c r="N97" i="1"/>
  <c r="I97" i="1"/>
  <c r="W96" i="1"/>
  <c r="Y96" i="1" s="1"/>
  <c r="Z96" i="1" s="1"/>
  <c r="AA96" i="1" s="1"/>
  <c r="U96" i="1"/>
  <c r="R96" i="1"/>
  <c r="N96" i="1"/>
  <c r="I96" i="1"/>
  <c r="W95" i="1"/>
  <c r="Y95" i="1" s="1"/>
  <c r="Z95" i="1" s="1"/>
  <c r="AA95" i="1" s="1"/>
  <c r="U95" i="1"/>
  <c r="R95" i="1"/>
  <c r="N95" i="1"/>
  <c r="I95" i="1"/>
  <c r="W94" i="1"/>
  <c r="Y94" i="1" s="1"/>
  <c r="Z94" i="1" s="1"/>
  <c r="AA94" i="1" s="1"/>
  <c r="U94" i="1"/>
  <c r="R94" i="1"/>
  <c r="N94" i="1"/>
  <c r="I94" i="1"/>
  <c r="W93" i="1"/>
  <c r="Y93" i="1" s="1"/>
  <c r="Z93" i="1" s="1"/>
  <c r="AA93" i="1" s="1"/>
  <c r="U93" i="1"/>
  <c r="R93" i="1"/>
  <c r="N93" i="1"/>
  <c r="I93" i="1"/>
  <c r="W92" i="1"/>
  <c r="Y92" i="1" s="1"/>
  <c r="Z92" i="1" s="1"/>
  <c r="AA92" i="1" s="1"/>
  <c r="U92" i="1"/>
  <c r="R92" i="1"/>
  <c r="N92" i="1"/>
  <c r="I92" i="1"/>
  <c r="W91" i="1"/>
  <c r="Y91" i="1" s="1"/>
  <c r="Z91" i="1" s="1"/>
  <c r="AA91" i="1" s="1"/>
  <c r="U91" i="1"/>
  <c r="R91" i="1"/>
  <c r="N91" i="1"/>
  <c r="I91" i="1"/>
  <c r="W90" i="1"/>
  <c r="Y90" i="1" s="1"/>
  <c r="Z90" i="1" s="1"/>
  <c r="AA90" i="1" s="1"/>
  <c r="U90" i="1"/>
  <c r="R90" i="1"/>
  <c r="N90" i="1"/>
  <c r="I90" i="1"/>
  <c r="W89" i="1"/>
  <c r="Y89" i="1" s="1"/>
  <c r="Z89" i="1" s="1"/>
  <c r="AA89" i="1" s="1"/>
  <c r="U89" i="1"/>
  <c r="R89" i="1"/>
  <c r="N89" i="1"/>
  <c r="I89" i="1"/>
  <c r="W88" i="1"/>
  <c r="Y88" i="1" s="1"/>
  <c r="Z88" i="1" s="1"/>
  <c r="AA88" i="1" s="1"/>
  <c r="U88" i="1"/>
  <c r="R88" i="1"/>
  <c r="N88" i="1"/>
  <c r="I88" i="1"/>
  <c r="W87" i="1"/>
  <c r="Y87" i="1" s="1"/>
  <c r="Z87" i="1" s="1"/>
  <c r="AA87" i="1" s="1"/>
  <c r="U87" i="1"/>
  <c r="R87" i="1"/>
  <c r="N87" i="1"/>
  <c r="I87" i="1"/>
  <c r="W86" i="1"/>
  <c r="Y86" i="1" s="1"/>
  <c r="Z86" i="1" s="1"/>
  <c r="AA86" i="1" s="1"/>
  <c r="U86" i="1"/>
  <c r="R86" i="1"/>
  <c r="N86" i="1"/>
  <c r="I86" i="1"/>
  <c r="W85" i="1"/>
  <c r="Y85" i="1" s="1"/>
  <c r="Z85" i="1" s="1"/>
  <c r="AA85" i="1" s="1"/>
  <c r="U85" i="1"/>
  <c r="R85" i="1"/>
  <c r="N85" i="1"/>
  <c r="I85" i="1"/>
  <c r="W84" i="1"/>
  <c r="Y84" i="1" s="1"/>
  <c r="Z84" i="1" s="1"/>
  <c r="AA84" i="1" s="1"/>
  <c r="U84" i="1"/>
  <c r="R84" i="1"/>
  <c r="N84" i="1"/>
  <c r="I84" i="1"/>
  <c r="W83" i="1"/>
  <c r="Y83" i="1" s="1"/>
  <c r="Z83" i="1" s="1"/>
  <c r="AA83" i="1" s="1"/>
  <c r="U83" i="1"/>
  <c r="R83" i="1"/>
  <c r="N83" i="1"/>
  <c r="I83" i="1"/>
  <c r="W82" i="1"/>
  <c r="Y82" i="1" s="1"/>
  <c r="Z82" i="1" s="1"/>
  <c r="AA82" i="1" s="1"/>
  <c r="U82" i="1"/>
  <c r="R82" i="1"/>
  <c r="N82" i="1"/>
  <c r="V82" i="1" s="1"/>
  <c r="I82" i="1"/>
  <c r="W81" i="1"/>
  <c r="Y81" i="1" s="1"/>
  <c r="Z81" i="1" s="1"/>
  <c r="AA81" i="1" s="1"/>
  <c r="U81" i="1"/>
  <c r="R81" i="1"/>
  <c r="N81" i="1"/>
  <c r="I81" i="1"/>
  <c r="W80" i="1"/>
  <c r="Y80" i="1" s="1"/>
  <c r="Z80" i="1" s="1"/>
  <c r="AA80" i="1" s="1"/>
  <c r="U80" i="1"/>
  <c r="R80" i="1"/>
  <c r="N80" i="1"/>
  <c r="I80" i="1"/>
  <c r="W79" i="1"/>
  <c r="Y79" i="1" s="1"/>
  <c r="Z79" i="1" s="1"/>
  <c r="AA79" i="1" s="1"/>
  <c r="U79" i="1"/>
  <c r="R79" i="1"/>
  <c r="N79" i="1"/>
  <c r="I79" i="1"/>
  <c r="W78" i="1"/>
  <c r="Y78" i="1" s="1"/>
  <c r="Z78" i="1" s="1"/>
  <c r="AA78" i="1" s="1"/>
  <c r="U78" i="1"/>
  <c r="R78" i="1"/>
  <c r="N78" i="1"/>
  <c r="I78" i="1"/>
  <c r="W77" i="1"/>
  <c r="Y77" i="1" s="1"/>
  <c r="Z77" i="1" s="1"/>
  <c r="AA77" i="1" s="1"/>
  <c r="U77" i="1"/>
  <c r="R77" i="1"/>
  <c r="N77" i="1"/>
  <c r="I77" i="1"/>
  <c r="W76" i="1"/>
  <c r="Y76" i="1" s="1"/>
  <c r="Z76" i="1" s="1"/>
  <c r="AA76" i="1" s="1"/>
  <c r="U76" i="1"/>
  <c r="R76" i="1"/>
  <c r="N76" i="1"/>
  <c r="I76" i="1"/>
  <c r="W75" i="1"/>
  <c r="Y75" i="1" s="1"/>
  <c r="Z75" i="1" s="1"/>
  <c r="AA75" i="1" s="1"/>
  <c r="U75" i="1"/>
  <c r="R75" i="1"/>
  <c r="N75" i="1"/>
  <c r="I75" i="1"/>
  <c r="W74" i="1"/>
  <c r="Y74" i="1" s="1"/>
  <c r="Z74" i="1" s="1"/>
  <c r="AA74" i="1" s="1"/>
  <c r="U74" i="1"/>
  <c r="R74" i="1"/>
  <c r="N74" i="1"/>
  <c r="I74" i="1"/>
  <c r="W73" i="1"/>
  <c r="Y73" i="1" s="1"/>
  <c r="Z73" i="1" s="1"/>
  <c r="AA73" i="1" s="1"/>
  <c r="U73" i="1"/>
  <c r="R73" i="1"/>
  <c r="N73" i="1"/>
  <c r="I73" i="1"/>
  <c r="W72" i="1"/>
  <c r="Y72" i="1" s="1"/>
  <c r="Z72" i="1" s="1"/>
  <c r="AA72" i="1" s="1"/>
  <c r="U72" i="1"/>
  <c r="R72" i="1"/>
  <c r="N72" i="1"/>
  <c r="I72" i="1"/>
  <c r="W71" i="1"/>
  <c r="Y71" i="1" s="1"/>
  <c r="Z71" i="1" s="1"/>
  <c r="AA71" i="1" s="1"/>
  <c r="U71" i="1"/>
  <c r="R71" i="1"/>
  <c r="N71" i="1"/>
  <c r="I71" i="1"/>
  <c r="W70" i="1"/>
  <c r="Y70" i="1" s="1"/>
  <c r="Z70" i="1" s="1"/>
  <c r="AA70" i="1" s="1"/>
  <c r="U70" i="1"/>
  <c r="R70" i="1"/>
  <c r="N70" i="1"/>
  <c r="I70" i="1"/>
  <c r="W69" i="1"/>
  <c r="Y69" i="1" s="1"/>
  <c r="Z69" i="1" s="1"/>
  <c r="AA69" i="1" s="1"/>
  <c r="U69" i="1"/>
  <c r="R69" i="1"/>
  <c r="N69" i="1"/>
  <c r="I69" i="1"/>
  <c r="W68" i="1"/>
  <c r="Y68" i="1" s="1"/>
  <c r="Z68" i="1" s="1"/>
  <c r="AA68" i="1" s="1"/>
  <c r="U68" i="1"/>
  <c r="R68" i="1"/>
  <c r="N68" i="1"/>
  <c r="I68" i="1"/>
  <c r="W67" i="1"/>
  <c r="Y67" i="1" s="1"/>
  <c r="Z67" i="1" s="1"/>
  <c r="AA67" i="1" s="1"/>
  <c r="U67" i="1"/>
  <c r="R67" i="1"/>
  <c r="N67" i="1"/>
  <c r="I67" i="1"/>
  <c r="W66" i="1"/>
  <c r="Y66" i="1" s="1"/>
  <c r="Z66" i="1" s="1"/>
  <c r="AA66" i="1" s="1"/>
  <c r="U66" i="1"/>
  <c r="R66" i="1"/>
  <c r="N66" i="1"/>
  <c r="V66" i="1" s="1"/>
  <c r="I66" i="1"/>
  <c r="W65" i="1"/>
  <c r="Y65" i="1" s="1"/>
  <c r="Z65" i="1" s="1"/>
  <c r="AA65" i="1" s="1"/>
  <c r="U65" i="1"/>
  <c r="R65" i="1"/>
  <c r="N65" i="1"/>
  <c r="I65" i="1"/>
  <c r="W64" i="1"/>
  <c r="Y64" i="1" s="1"/>
  <c r="Z64" i="1" s="1"/>
  <c r="AA64" i="1" s="1"/>
  <c r="U64" i="1"/>
  <c r="R64" i="1"/>
  <c r="N64" i="1"/>
  <c r="I64" i="1"/>
  <c r="W63" i="1"/>
  <c r="Y63" i="1" s="1"/>
  <c r="Z63" i="1" s="1"/>
  <c r="AA63" i="1" s="1"/>
  <c r="U63" i="1"/>
  <c r="R63" i="1"/>
  <c r="N63" i="1"/>
  <c r="I63" i="1"/>
  <c r="W62" i="1"/>
  <c r="Y62" i="1" s="1"/>
  <c r="Z62" i="1" s="1"/>
  <c r="AA62" i="1" s="1"/>
  <c r="U62" i="1"/>
  <c r="R62" i="1"/>
  <c r="N62" i="1"/>
  <c r="I62" i="1"/>
  <c r="W61" i="1"/>
  <c r="Y61" i="1" s="1"/>
  <c r="Z61" i="1" s="1"/>
  <c r="AA61" i="1" s="1"/>
  <c r="U61" i="1"/>
  <c r="R61" i="1"/>
  <c r="N61" i="1"/>
  <c r="I61" i="1"/>
  <c r="W60" i="1"/>
  <c r="Y60" i="1" s="1"/>
  <c r="Z60" i="1" s="1"/>
  <c r="AA60" i="1" s="1"/>
  <c r="U60" i="1"/>
  <c r="R60" i="1"/>
  <c r="N60" i="1"/>
  <c r="I60" i="1"/>
  <c r="W59" i="1"/>
  <c r="Y59" i="1" s="1"/>
  <c r="Z59" i="1" s="1"/>
  <c r="AA59" i="1" s="1"/>
  <c r="U59" i="1"/>
  <c r="R59" i="1"/>
  <c r="N59" i="1"/>
  <c r="I59" i="1"/>
  <c r="W58" i="1"/>
  <c r="Y58" i="1" s="1"/>
  <c r="Z58" i="1" s="1"/>
  <c r="AA58" i="1" s="1"/>
  <c r="U58" i="1"/>
  <c r="R58" i="1"/>
  <c r="N58" i="1"/>
  <c r="V58" i="1" s="1"/>
  <c r="I58" i="1"/>
  <c r="W57" i="1"/>
  <c r="Y57" i="1" s="1"/>
  <c r="Z57" i="1" s="1"/>
  <c r="AA57" i="1" s="1"/>
  <c r="U57" i="1"/>
  <c r="R57" i="1"/>
  <c r="N57" i="1"/>
  <c r="I57" i="1"/>
  <c r="W56" i="1"/>
  <c r="Y56" i="1" s="1"/>
  <c r="Z56" i="1" s="1"/>
  <c r="AA56" i="1" s="1"/>
  <c r="U56" i="1"/>
  <c r="R56" i="1"/>
  <c r="N56" i="1"/>
  <c r="I56" i="1"/>
  <c r="W55" i="1"/>
  <c r="Y55" i="1" s="1"/>
  <c r="Z55" i="1" s="1"/>
  <c r="AA55" i="1" s="1"/>
  <c r="U55" i="1"/>
  <c r="R55" i="1"/>
  <c r="N55" i="1"/>
  <c r="I55" i="1"/>
  <c r="W54" i="1"/>
  <c r="Y54" i="1" s="1"/>
  <c r="Z54" i="1" s="1"/>
  <c r="AA54" i="1" s="1"/>
  <c r="U54" i="1"/>
  <c r="R54" i="1"/>
  <c r="N54" i="1"/>
  <c r="I54" i="1"/>
  <c r="W53" i="1"/>
  <c r="Y53" i="1" s="1"/>
  <c r="Z53" i="1" s="1"/>
  <c r="AA53" i="1" s="1"/>
  <c r="U53" i="1"/>
  <c r="R53" i="1"/>
  <c r="N53" i="1"/>
  <c r="I53" i="1"/>
  <c r="W52" i="1"/>
  <c r="Y52" i="1" s="1"/>
  <c r="Z52" i="1" s="1"/>
  <c r="AA52" i="1" s="1"/>
  <c r="U52" i="1"/>
  <c r="R52" i="1"/>
  <c r="N52" i="1"/>
  <c r="I52" i="1"/>
  <c r="W51" i="1"/>
  <c r="Y51" i="1" s="1"/>
  <c r="Z51" i="1" s="1"/>
  <c r="AA51" i="1" s="1"/>
  <c r="U51" i="1"/>
  <c r="R51" i="1"/>
  <c r="N51" i="1"/>
  <c r="I51" i="1"/>
  <c r="W50" i="1"/>
  <c r="Y50" i="1" s="1"/>
  <c r="Z50" i="1" s="1"/>
  <c r="AA50" i="1" s="1"/>
  <c r="U50" i="1"/>
  <c r="R50" i="1"/>
  <c r="N50" i="1"/>
  <c r="V50" i="1" s="1"/>
  <c r="I50" i="1"/>
  <c r="W49" i="1"/>
  <c r="Y49" i="1" s="1"/>
  <c r="Z49" i="1" s="1"/>
  <c r="AA49" i="1" s="1"/>
  <c r="U49" i="1"/>
  <c r="R49" i="1"/>
  <c r="N49" i="1"/>
  <c r="I49" i="1"/>
  <c r="W48" i="1"/>
  <c r="Y48" i="1" s="1"/>
  <c r="Z48" i="1" s="1"/>
  <c r="AA48" i="1" s="1"/>
  <c r="U48" i="1"/>
  <c r="R48" i="1"/>
  <c r="N48" i="1"/>
  <c r="I48" i="1"/>
  <c r="W47" i="1"/>
  <c r="Y47" i="1" s="1"/>
  <c r="Z47" i="1" s="1"/>
  <c r="AA47" i="1" s="1"/>
  <c r="U47" i="1"/>
  <c r="R47" i="1"/>
  <c r="N47" i="1"/>
  <c r="I47" i="1"/>
  <c r="P127" i="4" l="1"/>
  <c r="Q127" i="4" s="1"/>
  <c r="S127" i="4" s="1"/>
  <c r="P137" i="4"/>
  <c r="Q137" i="4" s="1"/>
  <c r="S137" i="4" s="1"/>
  <c r="P116" i="4"/>
  <c r="Q116" i="4" s="1"/>
  <c r="S116" i="4" s="1"/>
  <c r="B42" i="4" s="1"/>
  <c r="B44" i="4" s="1"/>
  <c r="C10" i="4" s="1"/>
  <c r="B40" i="4" s="1"/>
  <c r="C12" i="4" s="1"/>
  <c r="P97" i="4"/>
  <c r="Q97" i="4" s="1"/>
  <c r="S97" i="4" s="1"/>
  <c r="P120" i="4"/>
  <c r="Q120" i="4" s="1"/>
  <c r="S120" i="4" s="1"/>
  <c r="P71" i="4"/>
  <c r="Q71" i="4" s="1"/>
  <c r="S71" i="4" s="1"/>
  <c r="P110" i="4"/>
  <c r="Q110" i="4" s="1"/>
  <c r="S110" i="4" s="1"/>
  <c r="P88" i="4"/>
  <c r="Q88" i="4" s="1"/>
  <c r="S88" i="4" s="1"/>
  <c r="P68" i="4"/>
  <c r="Q68" i="4" s="1"/>
  <c r="S68" i="4" s="1"/>
  <c r="P119" i="4"/>
  <c r="Q119" i="4" s="1"/>
  <c r="S119" i="4" s="1"/>
  <c r="P121" i="4"/>
  <c r="Q121" i="4" s="1"/>
  <c r="S121" i="4" s="1"/>
  <c r="P95" i="4"/>
  <c r="Q95" i="4" s="1"/>
  <c r="S95" i="4" s="1"/>
  <c r="P82" i="4"/>
  <c r="Q82" i="4" s="1"/>
  <c r="S82" i="4" s="1"/>
  <c r="P66" i="4"/>
  <c r="Q66" i="4" s="1"/>
  <c r="S66" i="4" s="1"/>
  <c r="P126" i="4"/>
  <c r="Q126" i="4" s="1"/>
  <c r="S126" i="4" s="1"/>
  <c r="P106" i="4"/>
  <c r="Q106" i="4" s="1"/>
  <c r="S106" i="4" s="1"/>
  <c r="P101" i="4"/>
  <c r="Q101" i="4" s="1"/>
  <c r="S101" i="4" s="1"/>
  <c r="P115" i="4"/>
  <c r="Q115" i="4" s="1"/>
  <c r="S115" i="4" s="1"/>
  <c r="P75" i="4"/>
  <c r="Q75" i="4" s="1"/>
  <c r="S75" i="4" s="1"/>
  <c r="P86" i="4"/>
  <c r="Q86" i="4" s="1"/>
  <c r="S86" i="4" s="1"/>
  <c r="P67" i="4"/>
  <c r="Q67" i="4" s="1"/>
  <c r="S67" i="4" s="1"/>
  <c r="P64" i="4"/>
  <c r="Q64" i="4" s="1"/>
  <c r="S64" i="4" s="1"/>
  <c r="P123" i="4"/>
  <c r="Q123" i="4" s="1"/>
  <c r="S123" i="4" s="1"/>
  <c r="P87" i="4"/>
  <c r="Q87" i="4" s="1"/>
  <c r="S87" i="4" s="1"/>
  <c r="P90" i="4"/>
  <c r="Q90" i="4" s="1"/>
  <c r="S90" i="4" s="1"/>
  <c r="P58" i="4"/>
  <c r="Q58" i="4" s="1"/>
  <c r="S58" i="4" s="1"/>
  <c r="P91" i="4"/>
  <c r="Q91" i="4" s="1"/>
  <c r="S91" i="4" s="1"/>
  <c r="P134" i="4"/>
  <c r="Q134" i="4" s="1"/>
  <c r="S134" i="4" s="1"/>
  <c r="V130" i="1"/>
  <c r="B37" i="4"/>
  <c r="C18" i="4" s="1"/>
  <c r="B38" i="4"/>
  <c r="C16" i="4" s="1"/>
  <c r="B39" i="4"/>
  <c r="C14" i="4" s="1"/>
  <c r="P62" i="4"/>
  <c r="Q62" i="4" s="1"/>
  <c r="S62" i="4" s="1"/>
  <c r="P114" i="4"/>
  <c r="Q114" i="4" s="1"/>
  <c r="S114" i="4" s="1"/>
  <c r="P78" i="4"/>
  <c r="Q78" i="4" s="1"/>
  <c r="S78" i="4" s="1"/>
  <c r="P54" i="4"/>
  <c r="Q54" i="4" s="1"/>
  <c r="S54" i="4" s="1"/>
  <c r="P74" i="4"/>
  <c r="Q74" i="4" s="1"/>
  <c r="S74" i="4" s="1"/>
  <c r="P102" i="4"/>
  <c r="Q102" i="4" s="1"/>
  <c r="S102" i="4" s="1"/>
  <c r="P70" i="4"/>
  <c r="Q70" i="4" s="1"/>
  <c r="S70" i="4" s="1"/>
  <c r="P130" i="4"/>
  <c r="Q130" i="4" s="1"/>
  <c r="S130" i="4" s="1"/>
  <c r="P98" i="4"/>
  <c r="Q98" i="4" s="1"/>
  <c r="S98" i="4" s="1"/>
  <c r="P122" i="4"/>
  <c r="Q122" i="4" s="1"/>
  <c r="S122" i="4" s="1"/>
  <c r="P94" i="4"/>
  <c r="Q94" i="4" s="1"/>
  <c r="S94" i="4" s="1"/>
  <c r="P118" i="4"/>
  <c r="Q118" i="4" s="1"/>
  <c r="S118" i="4" s="1"/>
  <c r="V47" i="1"/>
  <c r="V55" i="1"/>
  <c r="V127" i="1"/>
  <c r="V96" i="1"/>
  <c r="V76" i="1"/>
  <c r="V100" i="1"/>
  <c r="V68" i="1"/>
  <c r="V97" i="1"/>
  <c r="V70" i="1"/>
  <c r="V118" i="1"/>
  <c r="V56" i="1"/>
  <c r="V48" i="1"/>
  <c r="V64" i="1"/>
  <c r="V90" i="1"/>
  <c r="V67" i="1"/>
  <c r="V78" i="1"/>
  <c r="V81" i="1"/>
  <c r="V98" i="1"/>
  <c r="V107" i="1"/>
  <c r="V84" i="1"/>
  <c r="V86" i="1"/>
  <c r="V114" i="1"/>
  <c r="V131" i="1"/>
  <c r="V65" i="1"/>
  <c r="V83" i="1"/>
  <c r="V94" i="1"/>
  <c r="V62" i="1"/>
  <c r="V88" i="1"/>
  <c r="V133" i="1"/>
  <c r="V74" i="1"/>
  <c r="V80" i="1"/>
  <c r="V92" i="1"/>
  <c r="V110" i="1"/>
  <c r="V122" i="1"/>
  <c r="V49" i="1"/>
  <c r="V52" i="1"/>
  <c r="V60" i="1"/>
  <c r="V105" i="1"/>
  <c r="V123" i="1"/>
  <c r="V126" i="1"/>
  <c r="V54" i="1"/>
  <c r="V72" i="1"/>
  <c r="V99" i="1"/>
  <c r="V102" i="1"/>
  <c r="V108" i="1"/>
  <c r="V111" i="1"/>
  <c r="V117" i="1"/>
  <c r="V53" i="1"/>
  <c r="V63" i="1"/>
  <c r="V77" i="1"/>
  <c r="V95" i="1"/>
  <c r="V115" i="1"/>
  <c r="V121" i="1"/>
  <c r="V59" i="1"/>
  <c r="V73" i="1"/>
  <c r="V91" i="1"/>
  <c r="V69" i="1"/>
  <c r="V87" i="1"/>
  <c r="V101" i="1"/>
  <c r="V104" i="1"/>
  <c r="V61" i="1"/>
  <c r="V79" i="1"/>
  <c r="V93" i="1"/>
  <c r="V129" i="1"/>
  <c r="V51" i="1"/>
  <c r="V75" i="1"/>
  <c r="V89" i="1"/>
  <c r="V103" i="1"/>
  <c r="V57" i="1"/>
  <c r="V71" i="1"/>
  <c r="V85" i="1"/>
  <c r="V119" i="1"/>
  <c r="V125" i="1"/>
  <c r="V113" i="1"/>
  <c r="V116" i="1"/>
  <c r="V120" i="1"/>
  <c r="V109" i="1"/>
  <c r="V112" i="1"/>
  <c r="V124" i="1"/>
  <c r="V128" i="1"/>
  <c r="V132" i="1"/>
  <c r="P38" i="1"/>
  <c r="C9" i="1" s="1"/>
  <c r="P36" i="1"/>
  <c r="P31" i="1" l="1"/>
  <c r="C13" i="1" s="1"/>
  <c r="P32" i="1"/>
  <c r="C11" i="1" s="1"/>
  <c r="I38" i="1"/>
  <c r="J9" i="1" s="1"/>
  <c r="I31" i="1" s="1"/>
  <c r="J13" i="1" s="1"/>
  <c r="I32" i="1" l="1"/>
  <c r="J11" i="1" s="1"/>
</calcChain>
</file>

<file path=xl/sharedStrings.xml><?xml version="1.0" encoding="utf-8"?>
<sst xmlns="http://schemas.openxmlformats.org/spreadsheetml/2006/main" count="638" uniqueCount="106">
  <si>
    <t>Square Footage to be Coated</t>
  </si>
  <si>
    <t>Input this value</t>
  </si>
  <si>
    <t>Gallons</t>
  </si>
  <si>
    <t>Quarts</t>
  </si>
  <si>
    <t># of Gallons needed</t>
  </si>
  <si>
    <t># of Quarts</t>
  </si>
  <si>
    <t>Oz/Sq Ft</t>
  </si>
  <si>
    <t>Coverage based on 300 sq ft/gal per coat</t>
  </si>
  <si>
    <t>Gallon covers 300 sq ft so coverage is 150 sq ft with two coats</t>
  </si>
  <si>
    <t>128 oz/150 =.85</t>
  </si>
  <si>
    <t>Total Oz needed</t>
  </si>
  <si>
    <t>Item:</t>
  </si>
  <si>
    <t>Input these values</t>
  </si>
  <si>
    <t>Number of Tubes:</t>
  </si>
  <si>
    <t>Ounces of Finish needed</t>
  </si>
  <si>
    <t>Sales Tolerances for APT</t>
  </si>
  <si>
    <t>CONFIDENTIAL</t>
  </si>
  <si>
    <t>3/8" Walls -- AP/Armaflex</t>
  </si>
  <si>
    <t xml:space="preserve">Nominal </t>
  </si>
  <si>
    <t xml:space="preserve">Actual </t>
  </si>
  <si>
    <t>Insulation ID</t>
  </si>
  <si>
    <t>Insulation Wall</t>
  </si>
  <si>
    <t>Calculated OD</t>
  </si>
  <si>
    <t>Size</t>
  </si>
  <si>
    <t>Pipe OD</t>
  </si>
  <si>
    <t>Min ID</t>
  </si>
  <si>
    <t>Target ID</t>
  </si>
  <si>
    <t>Max ID</t>
  </si>
  <si>
    <t>Min Wall</t>
  </si>
  <si>
    <t>Target Wall</t>
  </si>
  <si>
    <t>Max Wall</t>
  </si>
  <si>
    <t>Min OD</t>
  </si>
  <si>
    <t>Target OD</t>
  </si>
  <si>
    <t>Max OD</t>
  </si>
  <si>
    <t>1/4" Copper</t>
  </si>
  <si>
    <t>3/8" Copper</t>
  </si>
  <si>
    <t>1/2" Copper</t>
  </si>
  <si>
    <t>5/8" Copper</t>
  </si>
  <si>
    <t>3/4" Copper</t>
  </si>
  <si>
    <t>1" Copper</t>
  </si>
  <si>
    <t>1-1/4" Copper</t>
  </si>
  <si>
    <t>1-1/2" Copper</t>
  </si>
  <si>
    <t>1 1/2" IPS</t>
  </si>
  <si>
    <t>2" Copper</t>
  </si>
  <si>
    <t>2" IPS</t>
  </si>
  <si>
    <t>2-1/2" Copper</t>
  </si>
  <si>
    <t>2-1/2" IPS</t>
  </si>
  <si>
    <t>3" Copper</t>
  </si>
  <si>
    <t>3" IPS</t>
  </si>
  <si>
    <t>3-1/2" Copper</t>
  </si>
  <si>
    <t>3-1/2" IPS</t>
  </si>
  <si>
    <t>4" Copper</t>
  </si>
  <si>
    <t>4" IPS</t>
  </si>
  <si>
    <t>5: IPS</t>
  </si>
  <si>
    <t>6" IPS</t>
  </si>
  <si>
    <t>8" IPS</t>
  </si>
  <si>
    <t>5" IPS</t>
  </si>
  <si>
    <t>Surface area of tube to be coated 2(Pi)radius(height)</t>
  </si>
  <si>
    <t>Radius of Tube</t>
  </si>
  <si>
    <t>2(Pi) Radius</t>
  </si>
  <si>
    <t>Sq inch for 6' tube</t>
  </si>
  <si>
    <t>Values listed on this spreadsheet are estimates only and can vary based on application rate/method.</t>
  </si>
  <si>
    <t>Oz of Finish/tube</t>
  </si>
  <si>
    <t>Oz/Sq In</t>
  </si>
  <si>
    <t>Oz/Item</t>
  </si>
  <si>
    <t>WB Finish Calculator for SHEETS</t>
  </si>
  <si>
    <t>WB Finish Calculator for TUBES</t>
  </si>
  <si>
    <t>© Armacell 2021. ArmaFlex is a trademark of the Armacell Group.</t>
  </si>
  <si>
    <t>ID Size</t>
  </si>
  <si>
    <t>Wall thickness</t>
  </si>
  <si>
    <t>3/8"</t>
  </si>
  <si>
    <t>1/2"</t>
  </si>
  <si>
    <t>3/4"</t>
  </si>
  <si>
    <t>1"</t>
  </si>
  <si>
    <t>1-1/2"</t>
  </si>
  <si>
    <t>2"</t>
  </si>
  <si>
    <t>Item #</t>
  </si>
  <si>
    <r>
      <t>Use the</t>
    </r>
    <r>
      <rPr>
        <b/>
        <sz val="12"/>
        <color theme="1"/>
        <rFont val="Arial"/>
        <family val="2"/>
      </rPr>
      <t xml:space="preserve"> Item #</t>
    </r>
    <r>
      <rPr>
        <sz val="12"/>
        <color theme="1"/>
        <rFont val="Arial"/>
        <family val="2"/>
      </rPr>
      <t xml:space="preserve"> referenced in left column on the calculator page.</t>
    </r>
  </si>
  <si>
    <t>To be used with Armaflex® WB Finish, water-based coating for ArmaFlex® insulation.</t>
  </si>
  <si>
    <r>
      <t xml:space="preserve">Use </t>
    </r>
    <r>
      <rPr>
        <b/>
        <sz val="8"/>
        <rFont val="Arial"/>
        <family val="2"/>
      </rPr>
      <t xml:space="preserve"> Item Code Lookup Tab </t>
    </r>
    <r>
      <rPr>
        <sz val="8"/>
        <rFont val="Arial"/>
        <family val="2"/>
      </rPr>
      <t>to find the codes for common tube insulation sizes.</t>
    </r>
  </si>
  <si>
    <r>
      <t xml:space="preserve">To be used to determine the estimated amount of WB Finish needed for painting </t>
    </r>
    <r>
      <rPr>
        <b/>
        <sz val="10"/>
        <rFont val="Arial"/>
        <family val="2"/>
      </rPr>
      <t>Flat Surfaces</t>
    </r>
    <r>
      <rPr>
        <sz val="10"/>
        <rFont val="Arial"/>
        <family val="2"/>
      </rPr>
      <t>.  Values shown are based on coverage of two coats of finish.</t>
    </r>
  </si>
  <si>
    <t>To be used with Armaflex 520, Armaflex 520 Black, Armaflex 520 Black Low VOC and Armaflex HT 625 adhesives</t>
  </si>
  <si>
    <t>Adhesive Calculator for TUBES</t>
  </si>
  <si>
    <t>Adhesive Calculator for SHEETS</t>
  </si>
  <si>
    <r>
      <t>Use</t>
    </r>
    <r>
      <rPr>
        <b/>
        <sz val="8"/>
        <rFont val="Arial"/>
        <family val="2"/>
      </rPr>
      <t xml:space="preserve"> Item Code Lookup Tab</t>
    </r>
    <r>
      <rPr>
        <sz val="8"/>
        <rFont val="Arial"/>
        <family val="2"/>
      </rPr>
      <t xml:space="preserve"> to find the codes for common tube insulation sizes.</t>
    </r>
  </si>
  <si>
    <r>
      <t xml:space="preserve">Based on area to be covered.  This takes into account that adhesive will have to be </t>
    </r>
    <r>
      <rPr>
        <b/>
        <sz val="8"/>
        <rFont val="Arial"/>
        <family val="2"/>
      </rPr>
      <t>applied to both surfaces.</t>
    </r>
  </si>
  <si>
    <t>Ounces of Adhesive needed</t>
  </si>
  <si>
    <t>1/2 Pints</t>
  </si>
  <si>
    <t>Pints</t>
  </si>
  <si>
    <t># of Pints</t>
  </si>
  <si>
    <t># of 1/2 Pints</t>
  </si>
  <si>
    <t>Oz/item</t>
  </si>
  <si>
    <t>Coverage based on 200 sq ft/gal per coat</t>
  </si>
  <si>
    <t>Gallon covers 200 sq ft so coverage is 100 sq ft since coating two surfaces</t>
  </si>
  <si>
    <t>Oz of Adhesive</t>
  </si>
  <si>
    <t>128 oz/100 sq ft =1.28</t>
  </si>
  <si>
    <r>
      <t>Area of a Circle = 1/4Pi(d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</si>
  <si>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Surface Area of Tube Area to be coated (wall X 2) + (End X 2)</t>
  </si>
  <si>
    <t>Area of OD of Tube</t>
  </si>
  <si>
    <t>Area of ID</t>
  </si>
  <si>
    <t>Area of End</t>
  </si>
  <si>
    <t>Square Inches/Tube</t>
  </si>
  <si>
    <t>Oz of adh/tube + 20%</t>
  </si>
  <si>
    <t xml:space="preserve">               www.armacell.us</t>
  </si>
  <si>
    <t xml:space="preserve">              www.armacell.us</t>
  </si>
  <si>
    <t>ArmaFlex Insulation Product Code Lookup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</si>
</sst>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000"/>
  </numFmts>
  <fonts count="2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theme="0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 tint="-0.499984740745262"/>
      <name val="Arial"/>
      <family val="2"/>
    </font>
    <font>
      <b/>
      <sz val="20"/>
      <name val="Arial"/>
      <family val="2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/>
    <xf numFmtId="0" fontId="7" fillId="0" borderId="0" xfId="0" applyFont="1" applyBorder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/>
    <xf numFmtId="164" fontId="9" fillId="0" borderId="0" xfId="0" quotePrefix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5" xfId="0" quotePrefix="1" applyBorder="1" applyAlignment="1">
      <alignment horizontal="center"/>
    </xf>
    <xf numFmtId="0" fontId="0" fillId="0" borderId="5" xfId="0" applyBorder="1" applyAlignment="1"/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Alignment="1" applyProtection="1"/>
    <xf numFmtId="0" fontId="2" fillId="0" borderId="0" xfId="0" applyFont="1" applyProtection="1"/>
    <xf numFmtId="0" fontId="0" fillId="0" borderId="0" xfId="0" applyAlignment="1" applyProtection="1">
      <alignment horizontal="right" vertical="center"/>
    </xf>
    <xf numFmtId="164" fontId="8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0" fontId="4" fillId="3" borderId="1" xfId="0" applyFont="1" applyFill="1" applyBorder="1" applyAlignment="1" applyProtection="1">
      <alignment wrapText="1"/>
    </xf>
    <xf numFmtId="0" fontId="5" fillId="3" borderId="3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>
      <alignment wrapText="1"/>
    </xf>
    <xf numFmtId="0" fontId="3" fillId="4" borderId="2" xfId="0" applyFont="1" applyFill="1" applyBorder="1" applyAlignment="1" applyProtection="1">
      <alignment horizontal="center" vertical="center"/>
    </xf>
    <xf numFmtId="1" fontId="3" fillId="4" borderId="2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3" fillId="2" borderId="0" xfId="0" applyFont="1" applyFill="1" applyProtection="1"/>
    <xf numFmtId="0" fontId="0" fillId="2" borderId="4" xfId="0" applyFill="1" applyBorder="1" applyProtection="1"/>
    <xf numFmtId="0" fontId="5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vertical="center" wrapText="1"/>
    </xf>
    <xf numFmtId="0" fontId="0" fillId="2" borderId="0" xfId="0" applyFill="1" applyAlignment="1" applyProtection="1">
      <alignment horizontal="center" vertical="center"/>
    </xf>
    <xf numFmtId="0" fontId="0" fillId="3" borderId="7" xfId="0" applyFill="1" applyBorder="1" applyProtection="1"/>
    <xf numFmtId="0" fontId="3" fillId="3" borderId="8" xfId="0" applyFont="1" applyFill="1" applyBorder="1" applyProtection="1"/>
    <xf numFmtId="0" fontId="0" fillId="3" borderId="8" xfId="0" applyFill="1" applyBorder="1" applyProtection="1"/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Protection="1"/>
    <xf numFmtId="0" fontId="0" fillId="2" borderId="8" xfId="0" applyFill="1" applyBorder="1" applyProtection="1"/>
    <xf numFmtId="0" fontId="3" fillId="6" borderId="2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vertical="center"/>
    </xf>
    <xf numFmtId="0" fontId="8" fillId="0" borderId="0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right" vertical="center" wrapText="1"/>
    </xf>
    <xf numFmtId="0" fontId="11" fillId="0" borderId="0" xfId="0" applyFont="1" applyProtection="1"/>
    <xf numFmtId="0" fontId="8" fillId="3" borderId="5" xfId="0" applyFont="1" applyFill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center"/>
    </xf>
    <xf numFmtId="164" fontId="15" fillId="3" borderId="5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</xf>
    <xf numFmtId="164" fontId="15" fillId="2" borderId="5" xfId="0" applyNumberFormat="1" applyFont="1" applyFill="1" applyBorder="1" applyAlignment="1" applyProtection="1">
      <alignment horizontal="center"/>
    </xf>
    <xf numFmtId="0" fontId="8" fillId="9" borderId="5" xfId="0" applyFont="1" applyFill="1" applyBorder="1" applyAlignment="1" applyProtection="1">
      <alignment horizontal="center"/>
    </xf>
    <xf numFmtId="0" fontId="15" fillId="9" borderId="5" xfId="0" applyFont="1" applyFill="1" applyBorder="1" applyAlignment="1" applyProtection="1">
      <alignment horizontal="center"/>
    </xf>
    <xf numFmtId="164" fontId="15" fillId="9" borderId="5" xfId="0" applyNumberFormat="1" applyFont="1" applyFill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164" fontId="11" fillId="0" borderId="5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11" fillId="0" borderId="0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0" fontId="8" fillId="8" borderId="5" xfId="0" applyFont="1" applyFill="1" applyBorder="1" applyAlignment="1" applyProtection="1">
      <alignment horizontal="center"/>
    </xf>
    <xf numFmtId="0" fontId="15" fillId="8" borderId="5" xfId="0" applyFont="1" applyFill="1" applyBorder="1" applyAlignment="1" applyProtection="1">
      <alignment horizontal="center"/>
    </xf>
    <xf numFmtId="164" fontId="15" fillId="8" borderId="5" xfId="0" applyNumberFormat="1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15" fillId="7" borderId="5" xfId="0" applyFont="1" applyFill="1" applyBorder="1" applyAlignment="1" applyProtection="1">
      <alignment horizontal="center"/>
    </xf>
    <xf numFmtId="164" fontId="15" fillId="7" borderId="5" xfId="0" applyNumberFormat="1" applyFont="1" applyFill="1" applyBorder="1" applyAlignment="1" applyProtection="1">
      <alignment horizontal="center"/>
    </xf>
    <xf numFmtId="0" fontId="8" fillId="10" borderId="5" xfId="0" applyFont="1" applyFill="1" applyBorder="1" applyAlignment="1" applyProtection="1">
      <alignment horizontal="center"/>
    </xf>
    <xf numFmtId="0" fontId="15" fillId="10" borderId="5" xfId="0" applyFont="1" applyFill="1" applyBorder="1" applyAlignment="1" applyProtection="1">
      <alignment horizontal="center"/>
    </xf>
    <xf numFmtId="164" fontId="15" fillId="10" borderId="5" xfId="0" applyNumberFormat="1" applyFont="1" applyFill="1" applyBorder="1" applyAlignment="1" applyProtection="1">
      <alignment horizontal="center"/>
    </xf>
    <xf numFmtId="0" fontId="11" fillId="0" borderId="5" xfId="0" applyNumberFormat="1" applyFont="1" applyBorder="1" applyAlignment="1" applyProtection="1">
      <alignment horizontal="right"/>
    </xf>
    <xf numFmtId="0" fontId="0" fillId="0" borderId="0" xfId="0"/>
    <xf numFmtId="0" fontId="19" fillId="0" borderId="0" xfId="0" applyFont="1"/>
    <xf numFmtId="0" fontId="0" fillId="0" borderId="0" xfId="0" applyBorder="1" applyProtection="1"/>
    <xf numFmtId="0" fontId="0" fillId="2" borderId="7" xfId="0" applyFill="1" applyBorder="1" applyProtection="1"/>
    <xf numFmtId="0" fontId="0" fillId="3" borderId="0" xfId="0" applyFill="1" applyBorder="1" applyProtection="1"/>
    <xf numFmtId="0" fontId="0" fillId="2" borderId="0" xfId="0" applyFill="1" applyBorder="1" applyProtection="1"/>
    <xf numFmtId="0" fontId="3" fillId="2" borderId="0" xfId="0" applyFont="1" applyFill="1" applyBorder="1" applyProtection="1"/>
    <xf numFmtId="0" fontId="5" fillId="2" borderId="0" xfId="0" applyFont="1" applyFill="1" applyBorder="1" applyAlignment="1" applyProtection="1">
      <alignment horizontal="right" wrapText="1"/>
    </xf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0" fillId="0" borderId="0" xfId="0" quotePrefix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left"/>
    </xf>
    <xf numFmtId="164" fontId="0" fillId="0" borderId="0" xfId="0" applyNumberFormat="1" applyBorder="1"/>
    <xf numFmtId="0" fontId="0" fillId="11" borderId="0" xfId="0" applyFill="1" applyBorder="1"/>
    <xf numFmtId="0" fontId="0" fillId="12" borderId="0" xfId="0" applyFill="1" applyBorder="1" applyProtection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11" fillId="6" borderId="5" xfId="0" applyNumberFormat="1" applyFont="1" applyFill="1" applyBorder="1" applyAlignment="1" applyProtection="1">
      <alignment horizontal="right"/>
      <protection locked="0"/>
    </xf>
    <xf numFmtId="165" fontId="0" fillId="0" borderId="5" xfId="0" applyNumberFormat="1" applyBorder="1" applyAlignment="1">
      <alignment horizontal="right"/>
    </xf>
    <xf numFmtId="165" fontId="3" fillId="6" borderId="2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>
      <alignment horizontal="right"/>
    </xf>
    <xf numFmtId="0" fontId="11" fillId="0" borderId="0" xfId="0" applyFont="1" applyAlignment="1" applyProtection="1"/>
    <xf numFmtId="0" fontId="12" fillId="0" borderId="11" xfId="0" applyFont="1" applyFill="1" applyBorder="1" applyAlignment="1" applyProtection="1">
      <alignment horizontal="center" wrapText="1"/>
    </xf>
    <xf numFmtId="0" fontId="12" fillId="0" borderId="12" xfId="0" applyFont="1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vertical="center" wrapText="1"/>
    </xf>
    <xf numFmtId="0" fontId="0" fillId="2" borderId="9" xfId="0" applyFill="1" applyBorder="1" applyProtection="1"/>
    <xf numFmtId="0" fontId="0" fillId="0" borderId="0" xfId="0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right" vertical="top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20" fillId="5" borderId="15" xfId="0" applyFont="1" applyFill="1" applyBorder="1" applyAlignment="1" applyProtection="1">
      <alignment horizontal="center" vertical="center" wrapText="1"/>
    </xf>
    <xf numFmtId="0" fontId="20" fillId="5" borderId="16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wrapText="1"/>
    </xf>
    <xf numFmtId="0" fontId="12" fillId="5" borderId="11" xfId="0" applyFont="1" applyFill="1" applyBorder="1" applyAlignment="1" applyProtection="1">
      <alignment horizontal="center" wrapText="1"/>
    </xf>
    <xf numFmtId="0" fontId="2" fillId="3" borderId="0" xfId="0" applyFont="1" applyFill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left" vertical="top"/>
    </xf>
    <xf numFmtId="0" fontId="17" fillId="3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BCE292"/>
      <color rgb="FF61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171570</xdr:colOff>
      <xdr:row>7</xdr:row>
      <xdr:rowOff>33296</xdr:rowOff>
    </xdr:from>
    <xdr:to>
      <xdr:col>4</xdr:col>
      <xdr:colOff>263278</xdr:colOff>
      <xdr:row>7</xdr:row>
      <xdr:rowOff>225701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000370" y="1366796"/>
          <a:ext cx="701308" cy="154305"/>
        </a:xfrm>
        <a:prstGeom prst="leftArrow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160986</xdr:colOff>
      <xdr:row>5</xdr:row>
      <xdr:rowOff>147570</xdr:rowOff>
    </xdr:from>
    <xdr:to>
      <xdr:col>4</xdr:col>
      <xdr:colOff>252694</xdr:colOff>
      <xdr:row>5</xdr:row>
      <xdr:rowOff>339975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989786" y="1100070"/>
          <a:ext cx="701308" cy="40005"/>
        </a:xfrm>
        <a:prstGeom prst="leftArrow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10</xdr:col>
      <xdr:colOff>107324</xdr:colOff>
      <xdr:row>5</xdr:row>
      <xdr:rowOff>80493</xdr:rowOff>
    </xdr:from>
    <xdr:to>
      <xdr:col>11</xdr:col>
      <xdr:colOff>199032</xdr:colOff>
      <xdr:row>5</xdr:row>
      <xdr:rowOff>272898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6203324" y="1032993"/>
          <a:ext cx="701308" cy="106680"/>
        </a:xfrm>
        <a:prstGeom prst="leftArrow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oneCellAnchor>
    <xdr:from>
      <xdr:col>3</xdr:col>
      <xdr:colOff>26831</xdr:colOff>
      <xdr:row>0</xdr:row>
      <xdr:rowOff>241479</xdr:rowOff>
    </xdr:from>
    <xdr:ext cx="1817933" cy="1859119"/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5631" y="193854"/>
          <a:ext cx="1817933" cy="1859119"/>
        </a:xfrm>
        <a:prstGeom prst="rect">
          <a:avLst/>
        </a:prstGeom>
      </xdr:spPr>
    </xdr:pic>
    <xdr:clientData/>
  </xdr:oneCellAnchor>
  <xdr:oneCellAnchor>
    <xdr:from>
      <xdr:col>6</xdr:col>
      <xdr:colOff>509789</xdr:colOff>
      <xdr:row>0</xdr:row>
      <xdr:rowOff>248205</xdr:rowOff>
    </xdr:from>
    <xdr:ext cx="1385820" cy="1714588"/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7389" y="191055"/>
          <a:ext cx="1385820" cy="1714588"/>
        </a:xfrm>
        <a:prstGeom prst="rect">
          <a:avLst/>
        </a:prstGeom>
      </xdr:spPr>
    </xdr:pic>
    <xdr:clientData/>
  </xdr:oneCellAnchor>
  <xdr:oneCellAnchor>
    <xdr:from>
      <xdr:col>8</xdr:col>
      <xdr:colOff>1368381</xdr:colOff>
      <xdr:row>0</xdr:row>
      <xdr:rowOff>201232</xdr:rowOff>
    </xdr:from>
    <xdr:ext cx="1385009" cy="1640042"/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3181" y="191707"/>
          <a:ext cx="1385009" cy="1640042"/>
        </a:xfrm>
        <a:prstGeom prst="rect">
          <a:avLst/>
        </a:prstGeom>
      </xdr:spPr>
    </xdr:pic>
    <xdr:clientData/>
  </xdr:oneCellAnchor>
  <xdr:oneCellAnchor>
    <xdr:from>
      <xdr:col>10</xdr:col>
      <xdr:colOff>174401</xdr:colOff>
      <xdr:row>0</xdr:row>
      <xdr:rowOff>535407</xdr:rowOff>
    </xdr:from>
    <xdr:ext cx="1427275" cy="1318029"/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70401" y="192507"/>
          <a:ext cx="1427275" cy="1318029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1</xdr:row>
      <xdr:rowOff>1308432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05150" cy="21942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84243</xdr:colOff>
      <xdr:row>6</xdr:row>
      <xdr:rowOff>76199</xdr:rowOff>
    </xdr:from>
    <xdr:to>
      <xdr:col>11</xdr:col>
      <xdr:colOff>312843</xdr:colOff>
      <xdr:row>6</xdr:row>
      <xdr:rowOff>259079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4031403" y="4815839"/>
          <a:ext cx="1051560" cy="182880"/>
        </a:xfrm>
        <a:prstGeom prst="leftArrow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143934</xdr:colOff>
      <xdr:row>6</xdr:row>
      <xdr:rowOff>20955</xdr:rowOff>
    </xdr:from>
    <xdr:to>
      <xdr:col>4</xdr:col>
      <xdr:colOff>235374</xdr:colOff>
      <xdr:row>6</xdr:row>
      <xdr:rowOff>213360</xdr:rowOff>
    </xdr:to>
    <xdr:sp macro="" textlink="">
      <xdr:nvSpPr>
        <xdr:cNvPr id="15" name="Left Arrow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9630834" y="2707005"/>
          <a:ext cx="681990" cy="192405"/>
        </a:xfrm>
        <a:prstGeom prst="leftArrow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133350</xdr:colOff>
      <xdr:row>4</xdr:row>
      <xdr:rowOff>133350</xdr:rowOff>
    </xdr:from>
    <xdr:to>
      <xdr:col>4</xdr:col>
      <xdr:colOff>224790</xdr:colOff>
      <xdr:row>4</xdr:row>
      <xdr:rowOff>325755</xdr:rowOff>
    </xdr:to>
    <xdr:sp macro="" textlink="">
      <xdr:nvSpPr>
        <xdr:cNvPr id="10" name="Left Arrow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9620250" y="2143125"/>
          <a:ext cx="681990" cy="192405"/>
        </a:xfrm>
        <a:prstGeom prst="leftArrow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7</xdr:col>
      <xdr:colOff>942975</xdr:colOff>
      <xdr:row>0</xdr:row>
      <xdr:rowOff>323850</xdr:rowOff>
    </xdr:from>
    <xdr:to>
      <xdr:col>8</xdr:col>
      <xdr:colOff>1628775</xdr:colOff>
      <xdr:row>1</xdr:row>
      <xdr:rowOff>830969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0" y="323850"/>
          <a:ext cx="1781175" cy="1650119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152401</xdr:colOff>
      <xdr:row>0</xdr:row>
      <xdr:rowOff>583041</xdr:rowOff>
    </xdr:from>
    <xdr:to>
      <xdr:col>11</xdr:col>
      <xdr:colOff>85726</xdr:colOff>
      <xdr:row>1</xdr:row>
      <xdr:rowOff>761565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0276" y="583041"/>
          <a:ext cx="1238250" cy="1321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618116</xdr:colOff>
      <xdr:row>1</xdr:row>
      <xdr:rowOff>1057275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3666" cy="2200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6"/>
  <sheetViews>
    <sheetView showGridLines="0" tabSelected="1" zoomScaleNormal="100" workbookViewId="0">
      <selection activeCell="C6" sqref="C6"/>
    </sheetView>
  </sheetViews>
  <sheetFormatPr defaultRowHeight="15" x14ac:dyDescent="0.25"/>
  <cols>
    <col min="1" max="1" width="9.7109375" style="79" customWidth="1"/>
    <col min="2" max="2" width="33.5703125" style="79" customWidth="1"/>
    <col min="3" max="3" width="14.28515625" style="79" customWidth="1"/>
    <col min="4" max="4" width="9.140625" style="79"/>
    <col min="5" max="5" width="6.42578125" style="79" customWidth="1"/>
    <col min="6" max="6" width="10.5703125" style="79" customWidth="1"/>
    <col min="7" max="7" width="9.140625" style="79"/>
    <col min="8" max="8" width="9.7109375" style="79" customWidth="1"/>
    <col min="9" max="9" width="33.5703125" style="79" customWidth="1"/>
    <col min="10" max="10" width="14.28515625" style="79" customWidth="1"/>
    <col min="11" max="11" width="9.140625" style="79"/>
    <col min="12" max="12" width="6.7109375" style="79" customWidth="1"/>
    <col min="13" max="13" width="16.42578125" style="79" customWidth="1"/>
    <col min="14" max="14" width="6.85546875" style="79" customWidth="1"/>
    <col min="15" max="256" width="9.140625" style="79"/>
    <col min="257" max="257" width="9.7109375" style="79" customWidth="1"/>
    <col min="258" max="258" width="33.5703125" style="79" customWidth="1"/>
    <col min="259" max="259" width="14.28515625" style="79" customWidth="1"/>
    <col min="260" max="261" width="9.140625" style="79"/>
    <col min="262" max="262" width="10.5703125" style="79" customWidth="1"/>
    <col min="263" max="263" width="9.140625" style="79"/>
    <col min="264" max="264" width="9.7109375" style="79" customWidth="1"/>
    <col min="265" max="265" width="33.5703125" style="79" customWidth="1"/>
    <col min="266" max="266" width="14.28515625" style="79" customWidth="1"/>
    <col min="267" max="267" width="9.140625" style="79"/>
    <col min="268" max="268" width="5.28515625" style="79" customWidth="1"/>
    <col min="269" max="269" width="16.42578125" style="79" customWidth="1"/>
    <col min="270" max="270" width="7.7109375" style="79" customWidth="1"/>
    <col min="271" max="512" width="9.140625" style="79"/>
    <col min="513" max="513" width="9.7109375" style="79" customWidth="1"/>
    <col min="514" max="514" width="33.5703125" style="79" customWidth="1"/>
    <col min="515" max="515" width="14.28515625" style="79" customWidth="1"/>
    <col min="516" max="517" width="9.140625" style="79"/>
    <col min="518" max="518" width="10.5703125" style="79" customWidth="1"/>
    <col min="519" max="519" width="9.140625" style="79"/>
    <col min="520" max="520" width="9.7109375" style="79" customWidth="1"/>
    <col min="521" max="521" width="33.5703125" style="79" customWidth="1"/>
    <col min="522" max="522" width="14.28515625" style="79" customWidth="1"/>
    <col min="523" max="523" width="9.140625" style="79"/>
    <col min="524" max="524" width="5.28515625" style="79" customWidth="1"/>
    <col min="525" max="525" width="16.42578125" style="79" customWidth="1"/>
    <col min="526" max="526" width="7.7109375" style="79" customWidth="1"/>
    <col min="527" max="768" width="9.140625" style="79"/>
    <col min="769" max="769" width="9.7109375" style="79" customWidth="1"/>
    <col min="770" max="770" width="33.5703125" style="79" customWidth="1"/>
    <col min="771" max="771" width="14.28515625" style="79" customWidth="1"/>
    <col min="772" max="773" width="9.140625" style="79"/>
    <col min="774" max="774" width="10.5703125" style="79" customWidth="1"/>
    <col min="775" max="775" width="9.140625" style="79"/>
    <col min="776" max="776" width="9.7109375" style="79" customWidth="1"/>
    <col min="777" max="777" width="33.5703125" style="79" customWidth="1"/>
    <col min="778" max="778" width="14.28515625" style="79" customWidth="1"/>
    <col min="779" max="779" width="9.140625" style="79"/>
    <col min="780" max="780" width="5.28515625" style="79" customWidth="1"/>
    <col min="781" max="781" width="16.42578125" style="79" customWidth="1"/>
    <col min="782" max="782" width="7.7109375" style="79" customWidth="1"/>
    <col min="783" max="1024" width="9.140625" style="79"/>
    <col min="1025" max="1025" width="9.7109375" style="79" customWidth="1"/>
    <col min="1026" max="1026" width="33.5703125" style="79" customWidth="1"/>
    <col min="1027" max="1027" width="14.28515625" style="79" customWidth="1"/>
    <col min="1028" max="1029" width="9.140625" style="79"/>
    <col min="1030" max="1030" width="10.5703125" style="79" customWidth="1"/>
    <col min="1031" max="1031" width="9.140625" style="79"/>
    <col min="1032" max="1032" width="9.7109375" style="79" customWidth="1"/>
    <col min="1033" max="1033" width="33.5703125" style="79" customWidth="1"/>
    <col min="1034" max="1034" width="14.28515625" style="79" customWidth="1"/>
    <col min="1035" max="1035" width="9.140625" style="79"/>
    <col min="1036" max="1036" width="5.28515625" style="79" customWidth="1"/>
    <col min="1037" max="1037" width="16.42578125" style="79" customWidth="1"/>
    <col min="1038" max="1038" width="7.7109375" style="79" customWidth="1"/>
    <col min="1039" max="1280" width="9.140625" style="79"/>
    <col min="1281" max="1281" width="9.7109375" style="79" customWidth="1"/>
    <col min="1282" max="1282" width="33.5703125" style="79" customWidth="1"/>
    <col min="1283" max="1283" width="14.28515625" style="79" customWidth="1"/>
    <col min="1284" max="1285" width="9.140625" style="79"/>
    <col min="1286" max="1286" width="10.5703125" style="79" customWidth="1"/>
    <col min="1287" max="1287" width="9.140625" style="79"/>
    <col min="1288" max="1288" width="9.7109375" style="79" customWidth="1"/>
    <col min="1289" max="1289" width="33.5703125" style="79" customWidth="1"/>
    <col min="1290" max="1290" width="14.28515625" style="79" customWidth="1"/>
    <col min="1291" max="1291" width="9.140625" style="79"/>
    <col min="1292" max="1292" width="5.28515625" style="79" customWidth="1"/>
    <col min="1293" max="1293" width="16.42578125" style="79" customWidth="1"/>
    <col min="1294" max="1294" width="7.7109375" style="79" customWidth="1"/>
    <col min="1295" max="1536" width="9.140625" style="79"/>
    <col min="1537" max="1537" width="9.7109375" style="79" customWidth="1"/>
    <col min="1538" max="1538" width="33.5703125" style="79" customWidth="1"/>
    <col min="1539" max="1539" width="14.28515625" style="79" customWidth="1"/>
    <col min="1540" max="1541" width="9.140625" style="79"/>
    <col min="1542" max="1542" width="10.5703125" style="79" customWidth="1"/>
    <col min="1543" max="1543" width="9.140625" style="79"/>
    <col min="1544" max="1544" width="9.7109375" style="79" customWidth="1"/>
    <col min="1545" max="1545" width="33.5703125" style="79" customWidth="1"/>
    <col min="1546" max="1546" width="14.28515625" style="79" customWidth="1"/>
    <col min="1547" max="1547" width="9.140625" style="79"/>
    <col min="1548" max="1548" width="5.28515625" style="79" customWidth="1"/>
    <col min="1549" max="1549" width="16.42578125" style="79" customWidth="1"/>
    <col min="1550" max="1550" width="7.7109375" style="79" customWidth="1"/>
    <col min="1551" max="1792" width="9.140625" style="79"/>
    <col min="1793" max="1793" width="9.7109375" style="79" customWidth="1"/>
    <col min="1794" max="1794" width="33.5703125" style="79" customWidth="1"/>
    <col min="1795" max="1795" width="14.28515625" style="79" customWidth="1"/>
    <col min="1796" max="1797" width="9.140625" style="79"/>
    <col min="1798" max="1798" width="10.5703125" style="79" customWidth="1"/>
    <col min="1799" max="1799" width="9.140625" style="79"/>
    <col min="1800" max="1800" width="9.7109375" style="79" customWidth="1"/>
    <col min="1801" max="1801" width="33.5703125" style="79" customWidth="1"/>
    <col min="1802" max="1802" width="14.28515625" style="79" customWidth="1"/>
    <col min="1803" max="1803" width="9.140625" style="79"/>
    <col min="1804" max="1804" width="5.28515625" style="79" customWidth="1"/>
    <col min="1805" max="1805" width="16.42578125" style="79" customWidth="1"/>
    <col min="1806" max="1806" width="7.7109375" style="79" customWidth="1"/>
    <col min="1807" max="2048" width="9.140625" style="79"/>
    <col min="2049" max="2049" width="9.7109375" style="79" customWidth="1"/>
    <col min="2050" max="2050" width="33.5703125" style="79" customWidth="1"/>
    <col min="2051" max="2051" width="14.28515625" style="79" customWidth="1"/>
    <col min="2052" max="2053" width="9.140625" style="79"/>
    <col min="2054" max="2054" width="10.5703125" style="79" customWidth="1"/>
    <col min="2055" max="2055" width="9.140625" style="79"/>
    <col min="2056" max="2056" width="9.7109375" style="79" customWidth="1"/>
    <col min="2057" max="2057" width="33.5703125" style="79" customWidth="1"/>
    <col min="2058" max="2058" width="14.28515625" style="79" customWidth="1"/>
    <col min="2059" max="2059" width="9.140625" style="79"/>
    <col min="2060" max="2060" width="5.28515625" style="79" customWidth="1"/>
    <col min="2061" max="2061" width="16.42578125" style="79" customWidth="1"/>
    <col min="2062" max="2062" width="7.7109375" style="79" customWidth="1"/>
    <col min="2063" max="2304" width="9.140625" style="79"/>
    <col min="2305" max="2305" width="9.7109375" style="79" customWidth="1"/>
    <col min="2306" max="2306" width="33.5703125" style="79" customWidth="1"/>
    <col min="2307" max="2307" width="14.28515625" style="79" customWidth="1"/>
    <col min="2308" max="2309" width="9.140625" style="79"/>
    <col min="2310" max="2310" width="10.5703125" style="79" customWidth="1"/>
    <col min="2311" max="2311" width="9.140625" style="79"/>
    <col min="2312" max="2312" width="9.7109375" style="79" customWidth="1"/>
    <col min="2313" max="2313" width="33.5703125" style="79" customWidth="1"/>
    <col min="2314" max="2314" width="14.28515625" style="79" customWidth="1"/>
    <col min="2315" max="2315" width="9.140625" style="79"/>
    <col min="2316" max="2316" width="5.28515625" style="79" customWidth="1"/>
    <col min="2317" max="2317" width="16.42578125" style="79" customWidth="1"/>
    <col min="2318" max="2318" width="7.7109375" style="79" customWidth="1"/>
    <col min="2319" max="2560" width="9.140625" style="79"/>
    <col min="2561" max="2561" width="9.7109375" style="79" customWidth="1"/>
    <col min="2562" max="2562" width="33.5703125" style="79" customWidth="1"/>
    <col min="2563" max="2563" width="14.28515625" style="79" customWidth="1"/>
    <col min="2564" max="2565" width="9.140625" style="79"/>
    <col min="2566" max="2566" width="10.5703125" style="79" customWidth="1"/>
    <col min="2567" max="2567" width="9.140625" style="79"/>
    <col min="2568" max="2568" width="9.7109375" style="79" customWidth="1"/>
    <col min="2569" max="2569" width="33.5703125" style="79" customWidth="1"/>
    <col min="2570" max="2570" width="14.28515625" style="79" customWidth="1"/>
    <col min="2571" max="2571" width="9.140625" style="79"/>
    <col min="2572" max="2572" width="5.28515625" style="79" customWidth="1"/>
    <col min="2573" max="2573" width="16.42578125" style="79" customWidth="1"/>
    <col min="2574" max="2574" width="7.7109375" style="79" customWidth="1"/>
    <col min="2575" max="2816" width="9.140625" style="79"/>
    <col min="2817" max="2817" width="9.7109375" style="79" customWidth="1"/>
    <col min="2818" max="2818" width="33.5703125" style="79" customWidth="1"/>
    <col min="2819" max="2819" width="14.28515625" style="79" customWidth="1"/>
    <col min="2820" max="2821" width="9.140625" style="79"/>
    <col min="2822" max="2822" width="10.5703125" style="79" customWidth="1"/>
    <col min="2823" max="2823" width="9.140625" style="79"/>
    <col min="2824" max="2824" width="9.7109375" style="79" customWidth="1"/>
    <col min="2825" max="2825" width="33.5703125" style="79" customWidth="1"/>
    <col min="2826" max="2826" width="14.28515625" style="79" customWidth="1"/>
    <col min="2827" max="2827" width="9.140625" style="79"/>
    <col min="2828" max="2828" width="5.28515625" style="79" customWidth="1"/>
    <col min="2829" max="2829" width="16.42578125" style="79" customWidth="1"/>
    <col min="2830" max="2830" width="7.7109375" style="79" customWidth="1"/>
    <col min="2831" max="3072" width="9.140625" style="79"/>
    <col min="3073" max="3073" width="9.7109375" style="79" customWidth="1"/>
    <col min="3074" max="3074" width="33.5703125" style="79" customWidth="1"/>
    <col min="3075" max="3075" width="14.28515625" style="79" customWidth="1"/>
    <col min="3076" max="3077" width="9.140625" style="79"/>
    <col min="3078" max="3078" width="10.5703125" style="79" customWidth="1"/>
    <col min="3079" max="3079" width="9.140625" style="79"/>
    <col min="3080" max="3080" width="9.7109375" style="79" customWidth="1"/>
    <col min="3081" max="3081" width="33.5703125" style="79" customWidth="1"/>
    <col min="3082" max="3082" width="14.28515625" style="79" customWidth="1"/>
    <col min="3083" max="3083" width="9.140625" style="79"/>
    <col min="3084" max="3084" width="5.28515625" style="79" customWidth="1"/>
    <col min="3085" max="3085" width="16.42578125" style="79" customWidth="1"/>
    <col min="3086" max="3086" width="7.7109375" style="79" customWidth="1"/>
    <col min="3087" max="3328" width="9.140625" style="79"/>
    <col min="3329" max="3329" width="9.7109375" style="79" customWidth="1"/>
    <col min="3330" max="3330" width="33.5703125" style="79" customWidth="1"/>
    <col min="3331" max="3331" width="14.28515625" style="79" customWidth="1"/>
    <col min="3332" max="3333" width="9.140625" style="79"/>
    <col min="3334" max="3334" width="10.5703125" style="79" customWidth="1"/>
    <col min="3335" max="3335" width="9.140625" style="79"/>
    <col min="3336" max="3336" width="9.7109375" style="79" customWidth="1"/>
    <col min="3337" max="3337" width="33.5703125" style="79" customWidth="1"/>
    <col min="3338" max="3338" width="14.28515625" style="79" customWidth="1"/>
    <col min="3339" max="3339" width="9.140625" style="79"/>
    <col min="3340" max="3340" width="5.28515625" style="79" customWidth="1"/>
    <col min="3341" max="3341" width="16.42578125" style="79" customWidth="1"/>
    <col min="3342" max="3342" width="7.7109375" style="79" customWidth="1"/>
    <col min="3343" max="3584" width="9.140625" style="79"/>
    <col min="3585" max="3585" width="9.7109375" style="79" customWidth="1"/>
    <col min="3586" max="3586" width="33.5703125" style="79" customWidth="1"/>
    <col min="3587" max="3587" width="14.28515625" style="79" customWidth="1"/>
    <col min="3588" max="3589" width="9.140625" style="79"/>
    <col min="3590" max="3590" width="10.5703125" style="79" customWidth="1"/>
    <col min="3591" max="3591" width="9.140625" style="79"/>
    <col min="3592" max="3592" width="9.7109375" style="79" customWidth="1"/>
    <col min="3593" max="3593" width="33.5703125" style="79" customWidth="1"/>
    <col min="3594" max="3594" width="14.28515625" style="79" customWidth="1"/>
    <col min="3595" max="3595" width="9.140625" style="79"/>
    <col min="3596" max="3596" width="5.28515625" style="79" customWidth="1"/>
    <col min="3597" max="3597" width="16.42578125" style="79" customWidth="1"/>
    <col min="3598" max="3598" width="7.7109375" style="79" customWidth="1"/>
    <col min="3599" max="3840" width="9.140625" style="79"/>
    <col min="3841" max="3841" width="9.7109375" style="79" customWidth="1"/>
    <col min="3842" max="3842" width="33.5703125" style="79" customWidth="1"/>
    <col min="3843" max="3843" width="14.28515625" style="79" customWidth="1"/>
    <col min="3844" max="3845" width="9.140625" style="79"/>
    <col min="3846" max="3846" width="10.5703125" style="79" customWidth="1"/>
    <col min="3847" max="3847" width="9.140625" style="79"/>
    <col min="3848" max="3848" width="9.7109375" style="79" customWidth="1"/>
    <col min="3849" max="3849" width="33.5703125" style="79" customWidth="1"/>
    <col min="3850" max="3850" width="14.28515625" style="79" customWidth="1"/>
    <col min="3851" max="3851" width="9.140625" style="79"/>
    <col min="3852" max="3852" width="5.28515625" style="79" customWidth="1"/>
    <col min="3853" max="3853" width="16.42578125" style="79" customWidth="1"/>
    <col min="3854" max="3854" width="7.7109375" style="79" customWidth="1"/>
    <col min="3855" max="4096" width="9.140625" style="79"/>
    <col min="4097" max="4097" width="9.7109375" style="79" customWidth="1"/>
    <col min="4098" max="4098" width="33.5703125" style="79" customWidth="1"/>
    <col min="4099" max="4099" width="14.28515625" style="79" customWidth="1"/>
    <col min="4100" max="4101" width="9.140625" style="79"/>
    <col min="4102" max="4102" width="10.5703125" style="79" customWidth="1"/>
    <col min="4103" max="4103" width="9.140625" style="79"/>
    <col min="4104" max="4104" width="9.7109375" style="79" customWidth="1"/>
    <col min="4105" max="4105" width="33.5703125" style="79" customWidth="1"/>
    <col min="4106" max="4106" width="14.28515625" style="79" customWidth="1"/>
    <col min="4107" max="4107" width="9.140625" style="79"/>
    <col min="4108" max="4108" width="5.28515625" style="79" customWidth="1"/>
    <col min="4109" max="4109" width="16.42578125" style="79" customWidth="1"/>
    <col min="4110" max="4110" width="7.7109375" style="79" customWidth="1"/>
    <col min="4111" max="4352" width="9.140625" style="79"/>
    <col min="4353" max="4353" width="9.7109375" style="79" customWidth="1"/>
    <col min="4354" max="4354" width="33.5703125" style="79" customWidth="1"/>
    <col min="4355" max="4355" width="14.28515625" style="79" customWidth="1"/>
    <col min="4356" max="4357" width="9.140625" style="79"/>
    <col min="4358" max="4358" width="10.5703125" style="79" customWidth="1"/>
    <col min="4359" max="4359" width="9.140625" style="79"/>
    <col min="4360" max="4360" width="9.7109375" style="79" customWidth="1"/>
    <col min="4361" max="4361" width="33.5703125" style="79" customWidth="1"/>
    <col min="4362" max="4362" width="14.28515625" style="79" customWidth="1"/>
    <col min="4363" max="4363" width="9.140625" style="79"/>
    <col min="4364" max="4364" width="5.28515625" style="79" customWidth="1"/>
    <col min="4365" max="4365" width="16.42578125" style="79" customWidth="1"/>
    <col min="4366" max="4366" width="7.7109375" style="79" customWidth="1"/>
    <col min="4367" max="4608" width="9.140625" style="79"/>
    <col min="4609" max="4609" width="9.7109375" style="79" customWidth="1"/>
    <col min="4610" max="4610" width="33.5703125" style="79" customWidth="1"/>
    <col min="4611" max="4611" width="14.28515625" style="79" customWidth="1"/>
    <col min="4612" max="4613" width="9.140625" style="79"/>
    <col min="4614" max="4614" width="10.5703125" style="79" customWidth="1"/>
    <col min="4615" max="4615" width="9.140625" style="79"/>
    <col min="4616" max="4616" width="9.7109375" style="79" customWidth="1"/>
    <col min="4617" max="4617" width="33.5703125" style="79" customWidth="1"/>
    <col min="4618" max="4618" width="14.28515625" style="79" customWidth="1"/>
    <col min="4619" max="4619" width="9.140625" style="79"/>
    <col min="4620" max="4620" width="5.28515625" style="79" customWidth="1"/>
    <col min="4621" max="4621" width="16.42578125" style="79" customWidth="1"/>
    <col min="4622" max="4622" width="7.7109375" style="79" customWidth="1"/>
    <col min="4623" max="4864" width="9.140625" style="79"/>
    <col min="4865" max="4865" width="9.7109375" style="79" customWidth="1"/>
    <col min="4866" max="4866" width="33.5703125" style="79" customWidth="1"/>
    <col min="4867" max="4867" width="14.28515625" style="79" customWidth="1"/>
    <col min="4868" max="4869" width="9.140625" style="79"/>
    <col min="4870" max="4870" width="10.5703125" style="79" customWidth="1"/>
    <col min="4871" max="4871" width="9.140625" style="79"/>
    <col min="4872" max="4872" width="9.7109375" style="79" customWidth="1"/>
    <col min="4873" max="4873" width="33.5703125" style="79" customWidth="1"/>
    <col min="4874" max="4874" width="14.28515625" style="79" customWidth="1"/>
    <col min="4875" max="4875" width="9.140625" style="79"/>
    <col min="4876" max="4876" width="5.28515625" style="79" customWidth="1"/>
    <col min="4877" max="4877" width="16.42578125" style="79" customWidth="1"/>
    <col min="4878" max="4878" width="7.7109375" style="79" customWidth="1"/>
    <col min="4879" max="5120" width="9.140625" style="79"/>
    <col min="5121" max="5121" width="9.7109375" style="79" customWidth="1"/>
    <col min="5122" max="5122" width="33.5703125" style="79" customWidth="1"/>
    <col min="5123" max="5123" width="14.28515625" style="79" customWidth="1"/>
    <col min="5124" max="5125" width="9.140625" style="79"/>
    <col min="5126" max="5126" width="10.5703125" style="79" customWidth="1"/>
    <col min="5127" max="5127" width="9.140625" style="79"/>
    <col min="5128" max="5128" width="9.7109375" style="79" customWidth="1"/>
    <col min="5129" max="5129" width="33.5703125" style="79" customWidth="1"/>
    <col min="5130" max="5130" width="14.28515625" style="79" customWidth="1"/>
    <col min="5131" max="5131" width="9.140625" style="79"/>
    <col min="5132" max="5132" width="5.28515625" style="79" customWidth="1"/>
    <col min="5133" max="5133" width="16.42578125" style="79" customWidth="1"/>
    <col min="5134" max="5134" width="7.7109375" style="79" customWidth="1"/>
    <col min="5135" max="5376" width="9.140625" style="79"/>
    <col min="5377" max="5377" width="9.7109375" style="79" customWidth="1"/>
    <col min="5378" max="5378" width="33.5703125" style="79" customWidth="1"/>
    <col min="5379" max="5379" width="14.28515625" style="79" customWidth="1"/>
    <col min="5380" max="5381" width="9.140625" style="79"/>
    <col min="5382" max="5382" width="10.5703125" style="79" customWidth="1"/>
    <col min="5383" max="5383" width="9.140625" style="79"/>
    <col min="5384" max="5384" width="9.7109375" style="79" customWidth="1"/>
    <col min="5385" max="5385" width="33.5703125" style="79" customWidth="1"/>
    <col min="5386" max="5386" width="14.28515625" style="79" customWidth="1"/>
    <col min="5387" max="5387" width="9.140625" style="79"/>
    <col min="5388" max="5388" width="5.28515625" style="79" customWidth="1"/>
    <col min="5389" max="5389" width="16.42578125" style="79" customWidth="1"/>
    <col min="5390" max="5390" width="7.7109375" style="79" customWidth="1"/>
    <col min="5391" max="5632" width="9.140625" style="79"/>
    <col min="5633" max="5633" width="9.7109375" style="79" customWidth="1"/>
    <col min="5634" max="5634" width="33.5703125" style="79" customWidth="1"/>
    <col min="5635" max="5635" width="14.28515625" style="79" customWidth="1"/>
    <col min="5636" max="5637" width="9.140625" style="79"/>
    <col min="5638" max="5638" width="10.5703125" style="79" customWidth="1"/>
    <col min="5639" max="5639" width="9.140625" style="79"/>
    <col min="5640" max="5640" width="9.7109375" style="79" customWidth="1"/>
    <col min="5641" max="5641" width="33.5703125" style="79" customWidth="1"/>
    <col min="5642" max="5642" width="14.28515625" style="79" customWidth="1"/>
    <col min="5643" max="5643" width="9.140625" style="79"/>
    <col min="5644" max="5644" width="5.28515625" style="79" customWidth="1"/>
    <col min="5645" max="5645" width="16.42578125" style="79" customWidth="1"/>
    <col min="5646" max="5646" width="7.7109375" style="79" customWidth="1"/>
    <col min="5647" max="5888" width="9.140625" style="79"/>
    <col min="5889" max="5889" width="9.7109375" style="79" customWidth="1"/>
    <col min="5890" max="5890" width="33.5703125" style="79" customWidth="1"/>
    <col min="5891" max="5891" width="14.28515625" style="79" customWidth="1"/>
    <col min="5892" max="5893" width="9.140625" style="79"/>
    <col min="5894" max="5894" width="10.5703125" style="79" customWidth="1"/>
    <col min="5895" max="5895" width="9.140625" style="79"/>
    <col min="5896" max="5896" width="9.7109375" style="79" customWidth="1"/>
    <col min="5897" max="5897" width="33.5703125" style="79" customWidth="1"/>
    <col min="5898" max="5898" width="14.28515625" style="79" customWidth="1"/>
    <col min="5899" max="5899" width="9.140625" style="79"/>
    <col min="5900" max="5900" width="5.28515625" style="79" customWidth="1"/>
    <col min="5901" max="5901" width="16.42578125" style="79" customWidth="1"/>
    <col min="5902" max="5902" width="7.7109375" style="79" customWidth="1"/>
    <col min="5903" max="6144" width="9.140625" style="79"/>
    <col min="6145" max="6145" width="9.7109375" style="79" customWidth="1"/>
    <col min="6146" max="6146" width="33.5703125" style="79" customWidth="1"/>
    <col min="6147" max="6147" width="14.28515625" style="79" customWidth="1"/>
    <col min="6148" max="6149" width="9.140625" style="79"/>
    <col min="6150" max="6150" width="10.5703125" style="79" customWidth="1"/>
    <col min="6151" max="6151" width="9.140625" style="79"/>
    <col min="6152" max="6152" width="9.7109375" style="79" customWidth="1"/>
    <col min="6153" max="6153" width="33.5703125" style="79" customWidth="1"/>
    <col min="6154" max="6154" width="14.28515625" style="79" customWidth="1"/>
    <col min="6155" max="6155" width="9.140625" style="79"/>
    <col min="6156" max="6156" width="5.28515625" style="79" customWidth="1"/>
    <col min="6157" max="6157" width="16.42578125" style="79" customWidth="1"/>
    <col min="6158" max="6158" width="7.7109375" style="79" customWidth="1"/>
    <col min="6159" max="6400" width="9.140625" style="79"/>
    <col min="6401" max="6401" width="9.7109375" style="79" customWidth="1"/>
    <col min="6402" max="6402" width="33.5703125" style="79" customWidth="1"/>
    <col min="6403" max="6403" width="14.28515625" style="79" customWidth="1"/>
    <col min="6404" max="6405" width="9.140625" style="79"/>
    <col min="6406" max="6406" width="10.5703125" style="79" customWidth="1"/>
    <col min="6407" max="6407" width="9.140625" style="79"/>
    <col min="6408" max="6408" width="9.7109375" style="79" customWidth="1"/>
    <col min="6409" max="6409" width="33.5703125" style="79" customWidth="1"/>
    <col min="6410" max="6410" width="14.28515625" style="79" customWidth="1"/>
    <col min="6411" max="6411" width="9.140625" style="79"/>
    <col min="6412" max="6412" width="5.28515625" style="79" customWidth="1"/>
    <col min="6413" max="6413" width="16.42578125" style="79" customWidth="1"/>
    <col min="6414" max="6414" width="7.7109375" style="79" customWidth="1"/>
    <col min="6415" max="6656" width="9.140625" style="79"/>
    <col min="6657" max="6657" width="9.7109375" style="79" customWidth="1"/>
    <col min="6658" max="6658" width="33.5703125" style="79" customWidth="1"/>
    <col min="6659" max="6659" width="14.28515625" style="79" customWidth="1"/>
    <col min="6660" max="6661" width="9.140625" style="79"/>
    <col min="6662" max="6662" width="10.5703125" style="79" customWidth="1"/>
    <col min="6663" max="6663" width="9.140625" style="79"/>
    <col min="6664" max="6664" width="9.7109375" style="79" customWidth="1"/>
    <col min="6665" max="6665" width="33.5703125" style="79" customWidth="1"/>
    <col min="6666" max="6666" width="14.28515625" style="79" customWidth="1"/>
    <col min="6667" max="6667" width="9.140625" style="79"/>
    <col min="6668" max="6668" width="5.28515625" style="79" customWidth="1"/>
    <col min="6669" max="6669" width="16.42578125" style="79" customWidth="1"/>
    <col min="6670" max="6670" width="7.7109375" style="79" customWidth="1"/>
    <col min="6671" max="6912" width="9.140625" style="79"/>
    <col min="6913" max="6913" width="9.7109375" style="79" customWidth="1"/>
    <col min="6914" max="6914" width="33.5703125" style="79" customWidth="1"/>
    <col min="6915" max="6915" width="14.28515625" style="79" customWidth="1"/>
    <col min="6916" max="6917" width="9.140625" style="79"/>
    <col min="6918" max="6918" width="10.5703125" style="79" customWidth="1"/>
    <col min="6919" max="6919" width="9.140625" style="79"/>
    <col min="6920" max="6920" width="9.7109375" style="79" customWidth="1"/>
    <col min="6921" max="6921" width="33.5703125" style="79" customWidth="1"/>
    <col min="6922" max="6922" width="14.28515625" style="79" customWidth="1"/>
    <col min="6923" max="6923" width="9.140625" style="79"/>
    <col min="6924" max="6924" width="5.28515625" style="79" customWidth="1"/>
    <col min="6925" max="6925" width="16.42578125" style="79" customWidth="1"/>
    <col min="6926" max="6926" width="7.7109375" style="79" customWidth="1"/>
    <col min="6927" max="7168" width="9.140625" style="79"/>
    <col min="7169" max="7169" width="9.7109375" style="79" customWidth="1"/>
    <col min="7170" max="7170" width="33.5703125" style="79" customWidth="1"/>
    <col min="7171" max="7171" width="14.28515625" style="79" customWidth="1"/>
    <col min="7172" max="7173" width="9.140625" style="79"/>
    <col min="7174" max="7174" width="10.5703125" style="79" customWidth="1"/>
    <col min="7175" max="7175" width="9.140625" style="79"/>
    <col min="7176" max="7176" width="9.7109375" style="79" customWidth="1"/>
    <col min="7177" max="7177" width="33.5703125" style="79" customWidth="1"/>
    <col min="7178" max="7178" width="14.28515625" style="79" customWidth="1"/>
    <col min="7179" max="7179" width="9.140625" style="79"/>
    <col min="7180" max="7180" width="5.28515625" style="79" customWidth="1"/>
    <col min="7181" max="7181" width="16.42578125" style="79" customWidth="1"/>
    <col min="7182" max="7182" width="7.7109375" style="79" customWidth="1"/>
    <col min="7183" max="7424" width="9.140625" style="79"/>
    <col min="7425" max="7425" width="9.7109375" style="79" customWidth="1"/>
    <col min="7426" max="7426" width="33.5703125" style="79" customWidth="1"/>
    <col min="7427" max="7427" width="14.28515625" style="79" customWidth="1"/>
    <col min="7428" max="7429" width="9.140625" style="79"/>
    <col min="7430" max="7430" width="10.5703125" style="79" customWidth="1"/>
    <col min="7431" max="7431" width="9.140625" style="79"/>
    <col min="7432" max="7432" width="9.7109375" style="79" customWidth="1"/>
    <col min="7433" max="7433" width="33.5703125" style="79" customWidth="1"/>
    <col min="7434" max="7434" width="14.28515625" style="79" customWidth="1"/>
    <col min="7435" max="7435" width="9.140625" style="79"/>
    <col min="7436" max="7436" width="5.28515625" style="79" customWidth="1"/>
    <col min="7437" max="7437" width="16.42578125" style="79" customWidth="1"/>
    <col min="7438" max="7438" width="7.7109375" style="79" customWidth="1"/>
    <col min="7439" max="7680" width="9.140625" style="79"/>
    <col min="7681" max="7681" width="9.7109375" style="79" customWidth="1"/>
    <col min="7682" max="7682" width="33.5703125" style="79" customWidth="1"/>
    <col min="7683" max="7683" width="14.28515625" style="79" customWidth="1"/>
    <col min="7684" max="7685" width="9.140625" style="79"/>
    <col min="7686" max="7686" width="10.5703125" style="79" customWidth="1"/>
    <col min="7687" max="7687" width="9.140625" style="79"/>
    <col min="7688" max="7688" width="9.7109375" style="79" customWidth="1"/>
    <col min="7689" max="7689" width="33.5703125" style="79" customWidth="1"/>
    <col min="7690" max="7690" width="14.28515625" style="79" customWidth="1"/>
    <col min="7691" max="7691" width="9.140625" style="79"/>
    <col min="7692" max="7692" width="5.28515625" style="79" customWidth="1"/>
    <col min="7693" max="7693" width="16.42578125" style="79" customWidth="1"/>
    <col min="7694" max="7694" width="7.7109375" style="79" customWidth="1"/>
    <col min="7695" max="7936" width="9.140625" style="79"/>
    <col min="7937" max="7937" width="9.7109375" style="79" customWidth="1"/>
    <col min="7938" max="7938" width="33.5703125" style="79" customWidth="1"/>
    <col min="7939" max="7939" width="14.28515625" style="79" customWidth="1"/>
    <col min="7940" max="7941" width="9.140625" style="79"/>
    <col min="7942" max="7942" width="10.5703125" style="79" customWidth="1"/>
    <col min="7943" max="7943" width="9.140625" style="79"/>
    <col min="7944" max="7944" width="9.7109375" style="79" customWidth="1"/>
    <col min="7945" max="7945" width="33.5703125" style="79" customWidth="1"/>
    <col min="7946" max="7946" width="14.28515625" style="79" customWidth="1"/>
    <col min="7947" max="7947" width="9.140625" style="79"/>
    <col min="7948" max="7948" width="5.28515625" style="79" customWidth="1"/>
    <col min="7949" max="7949" width="16.42578125" style="79" customWidth="1"/>
    <col min="7950" max="7950" width="7.7109375" style="79" customWidth="1"/>
    <col min="7951" max="8192" width="9.140625" style="79"/>
    <col min="8193" max="8193" width="9.7109375" style="79" customWidth="1"/>
    <col min="8194" max="8194" width="33.5703125" style="79" customWidth="1"/>
    <col min="8195" max="8195" width="14.28515625" style="79" customWidth="1"/>
    <col min="8196" max="8197" width="9.140625" style="79"/>
    <col min="8198" max="8198" width="10.5703125" style="79" customWidth="1"/>
    <col min="8199" max="8199" width="9.140625" style="79"/>
    <col min="8200" max="8200" width="9.7109375" style="79" customWidth="1"/>
    <col min="8201" max="8201" width="33.5703125" style="79" customWidth="1"/>
    <col min="8202" max="8202" width="14.28515625" style="79" customWidth="1"/>
    <col min="8203" max="8203" width="9.140625" style="79"/>
    <col min="8204" max="8204" width="5.28515625" style="79" customWidth="1"/>
    <col min="8205" max="8205" width="16.42578125" style="79" customWidth="1"/>
    <col min="8206" max="8206" width="7.7109375" style="79" customWidth="1"/>
    <col min="8207" max="8448" width="9.140625" style="79"/>
    <col min="8449" max="8449" width="9.7109375" style="79" customWidth="1"/>
    <col min="8450" max="8450" width="33.5703125" style="79" customWidth="1"/>
    <col min="8451" max="8451" width="14.28515625" style="79" customWidth="1"/>
    <col min="8452" max="8453" width="9.140625" style="79"/>
    <col min="8454" max="8454" width="10.5703125" style="79" customWidth="1"/>
    <col min="8455" max="8455" width="9.140625" style="79"/>
    <col min="8456" max="8456" width="9.7109375" style="79" customWidth="1"/>
    <col min="8457" max="8457" width="33.5703125" style="79" customWidth="1"/>
    <col min="8458" max="8458" width="14.28515625" style="79" customWidth="1"/>
    <col min="8459" max="8459" width="9.140625" style="79"/>
    <col min="8460" max="8460" width="5.28515625" style="79" customWidth="1"/>
    <col min="8461" max="8461" width="16.42578125" style="79" customWidth="1"/>
    <col min="8462" max="8462" width="7.7109375" style="79" customWidth="1"/>
    <col min="8463" max="8704" width="9.140625" style="79"/>
    <col min="8705" max="8705" width="9.7109375" style="79" customWidth="1"/>
    <col min="8706" max="8706" width="33.5703125" style="79" customWidth="1"/>
    <col min="8707" max="8707" width="14.28515625" style="79" customWidth="1"/>
    <col min="8708" max="8709" width="9.140625" style="79"/>
    <col min="8710" max="8710" width="10.5703125" style="79" customWidth="1"/>
    <col min="8711" max="8711" width="9.140625" style="79"/>
    <col min="8712" max="8712" width="9.7109375" style="79" customWidth="1"/>
    <col min="8713" max="8713" width="33.5703125" style="79" customWidth="1"/>
    <col min="8714" max="8714" width="14.28515625" style="79" customWidth="1"/>
    <col min="8715" max="8715" width="9.140625" style="79"/>
    <col min="8716" max="8716" width="5.28515625" style="79" customWidth="1"/>
    <col min="8717" max="8717" width="16.42578125" style="79" customWidth="1"/>
    <col min="8718" max="8718" width="7.7109375" style="79" customWidth="1"/>
    <col min="8719" max="8960" width="9.140625" style="79"/>
    <col min="8961" max="8961" width="9.7109375" style="79" customWidth="1"/>
    <col min="8962" max="8962" width="33.5703125" style="79" customWidth="1"/>
    <col min="8963" max="8963" width="14.28515625" style="79" customWidth="1"/>
    <col min="8964" max="8965" width="9.140625" style="79"/>
    <col min="8966" max="8966" width="10.5703125" style="79" customWidth="1"/>
    <col min="8967" max="8967" width="9.140625" style="79"/>
    <col min="8968" max="8968" width="9.7109375" style="79" customWidth="1"/>
    <col min="8969" max="8969" width="33.5703125" style="79" customWidth="1"/>
    <col min="8970" max="8970" width="14.28515625" style="79" customWidth="1"/>
    <col min="8971" max="8971" width="9.140625" style="79"/>
    <col min="8972" max="8972" width="5.28515625" style="79" customWidth="1"/>
    <col min="8973" max="8973" width="16.42578125" style="79" customWidth="1"/>
    <col min="8974" max="8974" width="7.7109375" style="79" customWidth="1"/>
    <col min="8975" max="9216" width="9.140625" style="79"/>
    <col min="9217" max="9217" width="9.7109375" style="79" customWidth="1"/>
    <col min="9218" max="9218" width="33.5703125" style="79" customWidth="1"/>
    <col min="9219" max="9219" width="14.28515625" style="79" customWidth="1"/>
    <col min="9220" max="9221" width="9.140625" style="79"/>
    <col min="9222" max="9222" width="10.5703125" style="79" customWidth="1"/>
    <col min="9223" max="9223" width="9.140625" style="79"/>
    <col min="9224" max="9224" width="9.7109375" style="79" customWidth="1"/>
    <col min="9225" max="9225" width="33.5703125" style="79" customWidth="1"/>
    <col min="9226" max="9226" width="14.28515625" style="79" customWidth="1"/>
    <col min="9227" max="9227" width="9.140625" style="79"/>
    <col min="9228" max="9228" width="5.28515625" style="79" customWidth="1"/>
    <col min="9229" max="9229" width="16.42578125" style="79" customWidth="1"/>
    <col min="9230" max="9230" width="7.7109375" style="79" customWidth="1"/>
    <col min="9231" max="9472" width="9.140625" style="79"/>
    <col min="9473" max="9473" width="9.7109375" style="79" customWidth="1"/>
    <col min="9474" max="9474" width="33.5703125" style="79" customWidth="1"/>
    <col min="9475" max="9475" width="14.28515625" style="79" customWidth="1"/>
    <col min="9476" max="9477" width="9.140625" style="79"/>
    <col min="9478" max="9478" width="10.5703125" style="79" customWidth="1"/>
    <col min="9479" max="9479" width="9.140625" style="79"/>
    <col min="9480" max="9480" width="9.7109375" style="79" customWidth="1"/>
    <col min="9481" max="9481" width="33.5703125" style="79" customWidth="1"/>
    <col min="9482" max="9482" width="14.28515625" style="79" customWidth="1"/>
    <col min="9483" max="9483" width="9.140625" style="79"/>
    <col min="9484" max="9484" width="5.28515625" style="79" customWidth="1"/>
    <col min="9485" max="9485" width="16.42578125" style="79" customWidth="1"/>
    <col min="9486" max="9486" width="7.7109375" style="79" customWidth="1"/>
    <col min="9487" max="9728" width="9.140625" style="79"/>
    <col min="9729" max="9729" width="9.7109375" style="79" customWidth="1"/>
    <col min="9730" max="9730" width="33.5703125" style="79" customWidth="1"/>
    <col min="9731" max="9731" width="14.28515625" style="79" customWidth="1"/>
    <col min="9732" max="9733" width="9.140625" style="79"/>
    <col min="9734" max="9734" width="10.5703125" style="79" customWidth="1"/>
    <col min="9735" max="9735" width="9.140625" style="79"/>
    <col min="9736" max="9736" width="9.7109375" style="79" customWidth="1"/>
    <col min="9737" max="9737" width="33.5703125" style="79" customWidth="1"/>
    <col min="9738" max="9738" width="14.28515625" style="79" customWidth="1"/>
    <col min="9739" max="9739" width="9.140625" style="79"/>
    <col min="9740" max="9740" width="5.28515625" style="79" customWidth="1"/>
    <col min="9741" max="9741" width="16.42578125" style="79" customWidth="1"/>
    <col min="9742" max="9742" width="7.7109375" style="79" customWidth="1"/>
    <col min="9743" max="9984" width="9.140625" style="79"/>
    <col min="9985" max="9985" width="9.7109375" style="79" customWidth="1"/>
    <col min="9986" max="9986" width="33.5703125" style="79" customWidth="1"/>
    <col min="9987" max="9987" width="14.28515625" style="79" customWidth="1"/>
    <col min="9988" max="9989" width="9.140625" style="79"/>
    <col min="9990" max="9990" width="10.5703125" style="79" customWidth="1"/>
    <col min="9991" max="9991" width="9.140625" style="79"/>
    <col min="9992" max="9992" width="9.7109375" style="79" customWidth="1"/>
    <col min="9993" max="9993" width="33.5703125" style="79" customWidth="1"/>
    <col min="9994" max="9994" width="14.28515625" style="79" customWidth="1"/>
    <col min="9995" max="9995" width="9.140625" style="79"/>
    <col min="9996" max="9996" width="5.28515625" style="79" customWidth="1"/>
    <col min="9997" max="9997" width="16.42578125" style="79" customWidth="1"/>
    <col min="9998" max="9998" width="7.7109375" style="79" customWidth="1"/>
    <col min="9999" max="10240" width="9.140625" style="79"/>
    <col min="10241" max="10241" width="9.7109375" style="79" customWidth="1"/>
    <col min="10242" max="10242" width="33.5703125" style="79" customWidth="1"/>
    <col min="10243" max="10243" width="14.28515625" style="79" customWidth="1"/>
    <col min="10244" max="10245" width="9.140625" style="79"/>
    <col min="10246" max="10246" width="10.5703125" style="79" customWidth="1"/>
    <col min="10247" max="10247" width="9.140625" style="79"/>
    <col min="10248" max="10248" width="9.7109375" style="79" customWidth="1"/>
    <col min="10249" max="10249" width="33.5703125" style="79" customWidth="1"/>
    <col min="10250" max="10250" width="14.28515625" style="79" customWidth="1"/>
    <col min="10251" max="10251" width="9.140625" style="79"/>
    <col min="10252" max="10252" width="5.28515625" style="79" customWidth="1"/>
    <col min="10253" max="10253" width="16.42578125" style="79" customWidth="1"/>
    <col min="10254" max="10254" width="7.7109375" style="79" customWidth="1"/>
    <col min="10255" max="10496" width="9.140625" style="79"/>
    <col min="10497" max="10497" width="9.7109375" style="79" customWidth="1"/>
    <col min="10498" max="10498" width="33.5703125" style="79" customWidth="1"/>
    <col min="10499" max="10499" width="14.28515625" style="79" customWidth="1"/>
    <col min="10500" max="10501" width="9.140625" style="79"/>
    <col min="10502" max="10502" width="10.5703125" style="79" customWidth="1"/>
    <col min="10503" max="10503" width="9.140625" style="79"/>
    <col min="10504" max="10504" width="9.7109375" style="79" customWidth="1"/>
    <col min="10505" max="10505" width="33.5703125" style="79" customWidth="1"/>
    <col min="10506" max="10506" width="14.28515625" style="79" customWidth="1"/>
    <col min="10507" max="10507" width="9.140625" style="79"/>
    <col min="10508" max="10508" width="5.28515625" style="79" customWidth="1"/>
    <col min="10509" max="10509" width="16.42578125" style="79" customWidth="1"/>
    <col min="10510" max="10510" width="7.7109375" style="79" customWidth="1"/>
    <col min="10511" max="10752" width="9.140625" style="79"/>
    <col min="10753" max="10753" width="9.7109375" style="79" customWidth="1"/>
    <col min="10754" max="10754" width="33.5703125" style="79" customWidth="1"/>
    <col min="10755" max="10755" width="14.28515625" style="79" customWidth="1"/>
    <col min="10756" max="10757" width="9.140625" style="79"/>
    <col min="10758" max="10758" width="10.5703125" style="79" customWidth="1"/>
    <col min="10759" max="10759" width="9.140625" style="79"/>
    <col min="10760" max="10760" width="9.7109375" style="79" customWidth="1"/>
    <col min="10761" max="10761" width="33.5703125" style="79" customWidth="1"/>
    <col min="10762" max="10762" width="14.28515625" style="79" customWidth="1"/>
    <col min="10763" max="10763" width="9.140625" style="79"/>
    <col min="10764" max="10764" width="5.28515625" style="79" customWidth="1"/>
    <col min="10765" max="10765" width="16.42578125" style="79" customWidth="1"/>
    <col min="10766" max="10766" width="7.7109375" style="79" customWidth="1"/>
    <col min="10767" max="11008" width="9.140625" style="79"/>
    <col min="11009" max="11009" width="9.7109375" style="79" customWidth="1"/>
    <col min="11010" max="11010" width="33.5703125" style="79" customWidth="1"/>
    <col min="11011" max="11011" width="14.28515625" style="79" customWidth="1"/>
    <col min="11012" max="11013" width="9.140625" style="79"/>
    <col min="11014" max="11014" width="10.5703125" style="79" customWidth="1"/>
    <col min="11015" max="11015" width="9.140625" style="79"/>
    <col min="11016" max="11016" width="9.7109375" style="79" customWidth="1"/>
    <col min="11017" max="11017" width="33.5703125" style="79" customWidth="1"/>
    <col min="11018" max="11018" width="14.28515625" style="79" customWidth="1"/>
    <col min="11019" max="11019" width="9.140625" style="79"/>
    <col min="11020" max="11020" width="5.28515625" style="79" customWidth="1"/>
    <col min="11021" max="11021" width="16.42578125" style="79" customWidth="1"/>
    <col min="11022" max="11022" width="7.7109375" style="79" customWidth="1"/>
    <col min="11023" max="11264" width="9.140625" style="79"/>
    <col min="11265" max="11265" width="9.7109375" style="79" customWidth="1"/>
    <col min="11266" max="11266" width="33.5703125" style="79" customWidth="1"/>
    <col min="11267" max="11267" width="14.28515625" style="79" customWidth="1"/>
    <col min="11268" max="11269" width="9.140625" style="79"/>
    <col min="11270" max="11270" width="10.5703125" style="79" customWidth="1"/>
    <col min="11271" max="11271" width="9.140625" style="79"/>
    <col min="11272" max="11272" width="9.7109375" style="79" customWidth="1"/>
    <col min="11273" max="11273" width="33.5703125" style="79" customWidth="1"/>
    <col min="11274" max="11274" width="14.28515625" style="79" customWidth="1"/>
    <col min="11275" max="11275" width="9.140625" style="79"/>
    <col min="11276" max="11276" width="5.28515625" style="79" customWidth="1"/>
    <col min="11277" max="11277" width="16.42578125" style="79" customWidth="1"/>
    <col min="11278" max="11278" width="7.7109375" style="79" customWidth="1"/>
    <col min="11279" max="11520" width="9.140625" style="79"/>
    <col min="11521" max="11521" width="9.7109375" style="79" customWidth="1"/>
    <col min="11522" max="11522" width="33.5703125" style="79" customWidth="1"/>
    <col min="11523" max="11523" width="14.28515625" style="79" customWidth="1"/>
    <col min="11524" max="11525" width="9.140625" style="79"/>
    <col min="11526" max="11526" width="10.5703125" style="79" customWidth="1"/>
    <col min="11527" max="11527" width="9.140625" style="79"/>
    <col min="11528" max="11528" width="9.7109375" style="79" customWidth="1"/>
    <col min="11529" max="11529" width="33.5703125" style="79" customWidth="1"/>
    <col min="11530" max="11530" width="14.28515625" style="79" customWidth="1"/>
    <col min="11531" max="11531" width="9.140625" style="79"/>
    <col min="11532" max="11532" width="5.28515625" style="79" customWidth="1"/>
    <col min="11533" max="11533" width="16.42578125" style="79" customWidth="1"/>
    <col min="11534" max="11534" width="7.7109375" style="79" customWidth="1"/>
    <col min="11535" max="11776" width="9.140625" style="79"/>
    <col min="11777" max="11777" width="9.7109375" style="79" customWidth="1"/>
    <col min="11778" max="11778" width="33.5703125" style="79" customWidth="1"/>
    <col min="11779" max="11779" width="14.28515625" style="79" customWidth="1"/>
    <col min="11780" max="11781" width="9.140625" style="79"/>
    <col min="11782" max="11782" width="10.5703125" style="79" customWidth="1"/>
    <col min="11783" max="11783" width="9.140625" style="79"/>
    <col min="11784" max="11784" width="9.7109375" style="79" customWidth="1"/>
    <col min="11785" max="11785" width="33.5703125" style="79" customWidth="1"/>
    <col min="11786" max="11786" width="14.28515625" style="79" customWidth="1"/>
    <col min="11787" max="11787" width="9.140625" style="79"/>
    <col min="11788" max="11788" width="5.28515625" style="79" customWidth="1"/>
    <col min="11789" max="11789" width="16.42578125" style="79" customWidth="1"/>
    <col min="11790" max="11790" width="7.7109375" style="79" customWidth="1"/>
    <col min="11791" max="12032" width="9.140625" style="79"/>
    <col min="12033" max="12033" width="9.7109375" style="79" customWidth="1"/>
    <col min="12034" max="12034" width="33.5703125" style="79" customWidth="1"/>
    <col min="12035" max="12035" width="14.28515625" style="79" customWidth="1"/>
    <col min="12036" max="12037" width="9.140625" style="79"/>
    <col min="12038" max="12038" width="10.5703125" style="79" customWidth="1"/>
    <col min="12039" max="12039" width="9.140625" style="79"/>
    <col min="12040" max="12040" width="9.7109375" style="79" customWidth="1"/>
    <col min="12041" max="12041" width="33.5703125" style="79" customWidth="1"/>
    <col min="12042" max="12042" width="14.28515625" style="79" customWidth="1"/>
    <col min="12043" max="12043" width="9.140625" style="79"/>
    <col min="12044" max="12044" width="5.28515625" style="79" customWidth="1"/>
    <col min="12045" max="12045" width="16.42578125" style="79" customWidth="1"/>
    <col min="12046" max="12046" width="7.7109375" style="79" customWidth="1"/>
    <col min="12047" max="12288" width="9.140625" style="79"/>
    <col min="12289" max="12289" width="9.7109375" style="79" customWidth="1"/>
    <col min="12290" max="12290" width="33.5703125" style="79" customWidth="1"/>
    <col min="12291" max="12291" width="14.28515625" style="79" customWidth="1"/>
    <col min="12292" max="12293" width="9.140625" style="79"/>
    <col min="12294" max="12294" width="10.5703125" style="79" customWidth="1"/>
    <col min="12295" max="12295" width="9.140625" style="79"/>
    <col min="12296" max="12296" width="9.7109375" style="79" customWidth="1"/>
    <col min="12297" max="12297" width="33.5703125" style="79" customWidth="1"/>
    <col min="12298" max="12298" width="14.28515625" style="79" customWidth="1"/>
    <col min="12299" max="12299" width="9.140625" style="79"/>
    <col min="12300" max="12300" width="5.28515625" style="79" customWidth="1"/>
    <col min="12301" max="12301" width="16.42578125" style="79" customWidth="1"/>
    <col min="12302" max="12302" width="7.7109375" style="79" customWidth="1"/>
    <col min="12303" max="12544" width="9.140625" style="79"/>
    <col min="12545" max="12545" width="9.7109375" style="79" customWidth="1"/>
    <col min="12546" max="12546" width="33.5703125" style="79" customWidth="1"/>
    <col min="12547" max="12547" width="14.28515625" style="79" customWidth="1"/>
    <col min="12548" max="12549" width="9.140625" style="79"/>
    <col min="12550" max="12550" width="10.5703125" style="79" customWidth="1"/>
    <col min="12551" max="12551" width="9.140625" style="79"/>
    <col min="12552" max="12552" width="9.7109375" style="79" customWidth="1"/>
    <col min="12553" max="12553" width="33.5703125" style="79" customWidth="1"/>
    <col min="12554" max="12554" width="14.28515625" style="79" customWidth="1"/>
    <col min="12555" max="12555" width="9.140625" style="79"/>
    <col min="12556" max="12556" width="5.28515625" style="79" customWidth="1"/>
    <col min="12557" max="12557" width="16.42578125" style="79" customWidth="1"/>
    <col min="12558" max="12558" width="7.7109375" style="79" customWidth="1"/>
    <col min="12559" max="12800" width="9.140625" style="79"/>
    <col min="12801" max="12801" width="9.7109375" style="79" customWidth="1"/>
    <col min="12802" max="12802" width="33.5703125" style="79" customWidth="1"/>
    <col min="12803" max="12803" width="14.28515625" style="79" customWidth="1"/>
    <col min="12804" max="12805" width="9.140625" style="79"/>
    <col min="12806" max="12806" width="10.5703125" style="79" customWidth="1"/>
    <col min="12807" max="12807" width="9.140625" style="79"/>
    <col min="12808" max="12808" width="9.7109375" style="79" customWidth="1"/>
    <col min="12809" max="12809" width="33.5703125" style="79" customWidth="1"/>
    <col min="12810" max="12810" width="14.28515625" style="79" customWidth="1"/>
    <col min="12811" max="12811" width="9.140625" style="79"/>
    <col min="12812" max="12812" width="5.28515625" style="79" customWidth="1"/>
    <col min="12813" max="12813" width="16.42578125" style="79" customWidth="1"/>
    <col min="12814" max="12814" width="7.7109375" style="79" customWidth="1"/>
    <col min="12815" max="13056" width="9.140625" style="79"/>
    <col min="13057" max="13057" width="9.7109375" style="79" customWidth="1"/>
    <col min="13058" max="13058" width="33.5703125" style="79" customWidth="1"/>
    <col min="13059" max="13059" width="14.28515625" style="79" customWidth="1"/>
    <col min="13060" max="13061" width="9.140625" style="79"/>
    <col min="13062" max="13062" width="10.5703125" style="79" customWidth="1"/>
    <col min="13063" max="13063" width="9.140625" style="79"/>
    <col min="13064" max="13064" width="9.7109375" style="79" customWidth="1"/>
    <col min="13065" max="13065" width="33.5703125" style="79" customWidth="1"/>
    <col min="13066" max="13066" width="14.28515625" style="79" customWidth="1"/>
    <col min="13067" max="13067" width="9.140625" style="79"/>
    <col min="13068" max="13068" width="5.28515625" style="79" customWidth="1"/>
    <col min="13069" max="13069" width="16.42578125" style="79" customWidth="1"/>
    <col min="13070" max="13070" width="7.7109375" style="79" customWidth="1"/>
    <col min="13071" max="13312" width="9.140625" style="79"/>
    <col min="13313" max="13313" width="9.7109375" style="79" customWidth="1"/>
    <col min="13314" max="13314" width="33.5703125" style="79" customWidth="1"/>
    <col min="13315" max="13315" width="14.28515625" style="79" customWidth="1"/>
    <col min="13316" max="13317" width="9.140625" style="79"/>
    <col min="13318" max="13318" width="10.5703125" style="79" customWidth="1"/>
    <col min="13319" max="13319" width="9.140625" style="79"/>
    <col min="13320" max="13320" width="9.7109375" style="79" customWidth="1"/>
    <col min="13321" max="13321" width="33.5703125" style="79" customWidth="1"/>
    <col min="13322" max="13322" width="14.28515625" style="79" customWidth="1"/>
    <col min="13323" max="13323" width="9.140625" style="79"/>
    <col min="13324" max="13324" width="5.28515625" style="79" customWidth="1"/>
    <col min="13325" max="13325" width="16.42578125" style="79" customWidth="1"/>
    <col min="13326" max="13326" width="7.7109375" style="79" customWidth="1"/>
    <col min="13327" max="13568" width="9.140625" style="79"/>
    <col min="13569" max="13569" width="9.7109375" style="79" customWidth="1"/>
    <col min="13570" max="13570" width="33.5703125" style="79" customWidth="1"/>
    <col min="13571" max="13571" width="14.28515625" style="79" customWidth="1"/>
    <col min="13572" max="13573" width="9.140625" style="79"/>
    <col min="13574" max="13574" width="10.5703125" style="79" customWidth="1"/>
    <col min="13575" max="13575" width="9.140625" style="79"/>
    <col min="13576" max="13576" width="9.7109375" style="79" customWidth="1"/>
    <col min="13577" max="13577" width="33.5703125" style="79" customWidth="1"/>
    <col min="13578" max="13578" width="14.28515625" style="79" customWidth="1"/>
    <col min="13579" max="13579" width="9.140625" style="79"/>
    <col min="13580" max="13580" width="5.28515625" style="79" customWidth="1"/>
    <col min="13581" max="13581" width="16.42578125" style="79" customWidth="1"/>
    <col min="13582" max="13582" width="7.7109375" style="79" customWidth="1"/>
    <col min="13583" max="13824" width="9.140625" style="79"/>
    <col min="13825" max="13825" width="9.7109375" style="79" customWidth="1"/>
    <col min="13826" max="13826" width="33.5703125" style="79" customWidth="1"/>
    <col min="13827" max="13827" width="14.28515625" style="79" customWidth="1"/>
    <col min="13828" max="13829" width="9.140625" style="79"/>
    <col min="13830" max="13830" width="10.5703125" style="79" customWidth="1"/>
    <col min="13831" max="13831" width="9.140625" style="79"/>
    <col min="13832" max="13832" width="9.7109375" style="79" customWidth="1"/>
    <col min="13833" max="13833" width="33.5703125" style="79" customWidth="1"/>
    <col min="13834" max="13834" width="14.28515625" style="79" customWidth="1"/>
    <col min="13835" max="13835" width="9.140625" style="79"/>
    <col min="13836" max="13836" width="5.28515625" style="79" customWidth="1"/>
    <col min="13837" max="13837" width="16.42578125" style="79" customWidth="1"/>
    <col min="13838" max="13838" width="7.7109375" style="79" customWidth="1"/>
    <col min="13839" max="14080" width="9.140625" style="79"/>
    <col min="14081" max="14081" width="9.7109375" style="79" customWidth="1"/>
    <col min="14082" max="14082" width="33.5703125" style="79" customWidth="1"/>
    <col min="14083" max="14083" width="14.28515625" style="79" customWidth="1"/>
    <col min="14084" max="14085" width="9.140625" style="79"/>
    <col min="14086" max="14086" width="10.5703125" style="79" customWidth="1"/>
    <col min="14087" max="14087" width="9.140625" style="79"/>
    <col min="14088" max="14088" width="9.7109375" style="79" customWidth="1"/>
    <col min="14089" max="14089" width="33.5703125" style="79" customWidth="1"/>
    <col min="14090" max="14090" width="14.28515625" style="79" customWidth="1"/>
    <col min="14091" max="14091" width="9.140625" style="79"/>
    <col min="14092" max="14092" width="5.28515625" style="79" customWidth="1"/>
    <col min="14093" max="14093" width="16.42578125" style="79" customWidth="1"/>
    <col min="14094" max="14094" width="7.7109375" style="79" customWidth="1"/>
    <col min="14095" max="14336" width="9.140625" style="79"/>
    <col min="14337" max="14337" width="9.7109375" style="79" customWidth="1"/>
    <col min="14338" max="14338" width="33.5703125" style="79" customWidth="1"/>
    <col min="14339" max="14339" width="14.28515625" style="79" customWidth="1"/>
    <col min="14340" max="14341" width="9.140625" style="79"/>
    <col min="14342" max="14342" width="10.5703125" style="79" customWidth="1"/>
    <col min="14343" max="14343" width="9.140625" style="79"/>
    <col min="14344" max="14344" width="9.7109375" style="79" customWidth="1"/>
    <col min="14345" max="14345" width="33.5703125" style="79" customWidth="1"/>
    <col min="14346" max="14346" width="14.28515625" style="79" customWidth="1"/>
    <col min="14347" max="14347" width="9.140625" style="79"/>
    <col min="14348" max="14348" width="5.28515625" style="79" customWidth="1"/>
    <col min="14349" max="14349" width="16.42578125" style="79" customWidth="1"/>
    <col min="14350" max="14350" width="7.7109375" style="79" customWidth="1"/>
    <col min="14351" max="14592" width="9.140625" style="79"/>
    <col min="14593" max="14593" width="9.7109375" style="79" customWidth="1"/>
    <col min="14594" max="14594" width="33.5703125" style="79" customWidth="1"/>
    <col min="14595" max="14595" width="14.28515625" style="79" customWidth="1"/>
    <col min="14596" max="14597" width="9.140625" style="79"/>
    <col min="14598" max="14598" width="10.5703125" style="79" customWidth="1"/>
    <col min="14599" max="14599" width="9.140625" style="79"/>
    <col min="14600" max="14600" width="9.7109375" style="79" customWidth="1"/>
    <col min="14601" max="14601" width="33.5703125" style="79" customWidth="1"/>
    <col min="14602" max="14602" width="14.28515625" style="79" customWidth="1"/>
    <col min="14603" max="14603" width="9.140625" style="79"/>
    <col min="14604" max="14604" width="5.28515625" style="79" customWidth="1"/>
    <col min="14605" max="14605" width="16.42578125" style="79" customWidth="1"/>
    <col min="14606" max="14606" width="7.7109375" style="79" customWidth="1"/>
    <col min="14607" max="14848" width="9.140625" style="79"/>
    <col min="14849" max="14849" width="9.7109375" style="79" customWidth="1"/>
    <col min="14850" max="14850" width="33.5703125" style="79" customWidth="1"/>
    <col min="14851" max="14851" width="14.28515625" style="79" customWidth="1"/>
    <col min="14852" max="14853" width="9.140625" style="79"/>
    <col min="14854" max="14854" width="10.5703125" style="79" customWidth="1"/>
    <col min="14855" max="14855" width="9.140625" style="79"/>
    <col min="14856" max="14856" width="9.7109375" style="79" customWidth="1"/>
    <col min="14857" max="14857" width="33.5703125" style="79" customWidth="1"/>
    <col min="14858" max="14858" width="14.28515625" style="79" customWidth="1"/>
    <col min="14859" max="14859" width="9.140625" style="79"/>
    <col min="14860" max="14860" width="5.28515625" style="79" customWidth="1"/>
    <col min="14861" max="14861" width="16.42578125" style="79" customWidth="1"/>
    <col min="14862" max="14862" width="7.7109375" style="79" customWidth="1"/>
    <col min="14863" max="15104" width="9.140625" style="79"/>
    <col min="15105" max="15105" width="9.7109375" style="79" customWidth="1"/>
    <col min="15106" max="15106" width="33.5703125" style="79" customWidth="1"/>
    <col min="15107" max="15107" width="14.28515625" style="79" customWidth="1"/>
    <col min="15108" max="15109" width="9.140625" style="79"/>
    <col min="15110" max="15110" width="10.5703125" style="79" customWidth="1"/>
    <col min="15111" max="15111" width="9.140625" style="79"/>
    <col min="15112" max="15112" width="9.7109375" style="79" customWidth="1"/>
    <col min="15113" max="15113" width="33.5703125" style="79" customWidth="1"/>
    <col min="15114" max="15114" width="14.28515625" style="79" customWidth="1"/>
    <col min="15115" max="15115" width="9.140625" style="79"/>
    <col min="15116" max="15116" width="5.28515625" style="79" customWidth="1"/>
    <col min="15117" max="15117" width="16.42578125" style="79" customWidth="1"/>
    <col min="15118" max="15118" width="7.7109375" style="79" customWidth="1"/>
    <col min="15119" max="15360" width="9.140625" style="79"/>
    <col min="15361" max="15361" width="9.7109375" style="79" customWidth="1"/>
    <col min="15362" max="15362" width="33.5703125" style="79" customWidth="1"/>
    <col min="15363" max="15363" width="14.28515625" style="79" customWidth="1"/>
    <col min="15364" max="15365" width="9.140625" style="79"/>
    <col min="15366" max="15366" width="10.5703125" style="79" customWidth="1"/>
    <col min="15367" max="15367" width="9.140625" style="79"/>
    <col min="15368" max="15368" width="9.7109375" style="79" customWidth="1"/>
    <col min="15369" max="15369" width="33.5703125" style="79" customWidth="1"/>
    <col min="15370" max="15370" width="14.28515625" style="79" customWidth="1"/>
    <col min="15371" max="15371" width="9.140625" style="79"/>
    <col min="15372" max="15372" width="5.28515625" style="79" customWidth="1"/>
    <col min="15373" max="15373" width="16.42578125" style="79" customWidth="1"/>
    <col min="15374" max="15374" width="7.7109375" style="79" customWidth="1"/>
    <col min="15375" max="15616" width="9.140625" style="79"/>
    <col min="15617" max="15617" width="9.7109375" style="79" customWidth="1"/>
    <col min="15618" max="15618" width="33.5703125" style="79" customWidth="1"/>
    <col min="15619" max="15619" width="14.28515625" style="79" customWidth="1"/>
    <col min="15620" max="15621" width="9.140625" style="79"/>
    <col min="15622" max="15622" width="10.5703125" style="79" customWidth="1"/>
    <col min="15623" max="15623" width="9.140625" style="79"/>
    <col min="15624" max="15624" width="9.7109375" style="79" customWidth="1"/>
    <col min="15625" max="15625" width="33.5703125" style="79" customWidth="1"/>
    <col min="15626" max="15626" width="14.28515625" style="79" customWidth="1"/>
    <col min="15627" max="15627" width="9.140625" style="79"/>
    <col min="15628" max="15628" width="5.28515625" style="79" customWidth="1"/>
    <col min="15629" max="15629" width="16.42578125" style="79" customWidth="1"/>
    <col min="15630" max="15630" width="7.7109375" style="79" customWidth="1"/>
    <col min="15631" max="15872" width="9.140625" style="79"/>
    <col min="15873" max="15873" width="9.7109375" style="79" customWidth="1"/>
    <col min="15874" max="15874" width="33.5703125" style="79" customWidth="1"/>
    <col min="15875" max="15875" width="14.28515625" style="79" customWidth="1"/>
    <col min="15876" max="15877" width="9.140625" style="79"/>
    <col min="15878" max="15878" width="10.5703125" style="79" customWidth="1"/>
    <col min="15879" max="15879" width="9.140625" style="79"/>
    <col min="15880" max="15880" width="9.7109375" style="79" customWidth="1"/>
    <col min="15881" max="15881" width="33.5703125" style="79" customWidth="1"/>
    <col min="15882" max="15882" width="14.28515625" style="79" customWidth="1"/>
    <col min="15883" max="15883" width="9.140625" style="79"/>
    <col min="15884" max="15884" width="5.28515625" style="79" customWidth="1"/>
    <col min="15885" max="15885" width="16.42578125" style="79" customWidth="1"/>
    <col min="15886" max="15886" width="7.7109375" style="79" customWidth="1"/>
    <col min="15887" max="16128" width="9.140625" style="79"/>
    <col min="16129" max="16129" width="9.7109375" style="79" customWidth="1"/>
    <col min="16130" max="16130" width="33.5703125" style="79" customWidth="1"/>
    <col min="16131" max="16131" width="14.28515625" style="79" customWidth="1"/>
    <col min="16132" max="16133" width="9.140625" style="79"/>
    <col min="16134" max="16134" width="10.5703125" style="79" customWidth="1"/>
    <col min="16135" max="16135" width="9.140625" style="79"/>
    <col min="16136" max="16136" width="9.7109375" style="79" customWidth="1"/>
    <col min="16137" max="16137" width="33.5703125" style="79" customWidth="1"/>
    <col min="16138" max="16138" width="14.28515625" style="79" customWidth="1"/>
    <col min="16139" max="16139" width="9.140625" style="79"/>
    <col min="16140" max="16140" width="5.28515625" style="79" customWidth="1"/>
    <col min="16141" max="16141" width="16.42578125" style="79" customWidth="1"/>
    <col min="16142" max="16142" width="7.7109375" style="79" customWidth="1"/>
    <col min="16143" max="16384" width="9.140625" style="79"/>
  </cols>
  <sheetData>
    <row r="1" spans="1:14" ht="70.150000000000006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05" customHeight="1" x14ac:dyDescent="0.25"/>
    <row r="3" spans="1:14" ht="20.45" customHeight="1" x14ac:dyDescent="0.25">
      <c r="A3" s="124" t="s">
        <v>104</v>
      </c>
      <c r="B3" s="124"/>
      <c r="C3" s="123" t="s">
        <v>81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33" customHeight="1" x14ac:dyDescent="0.25">
      <c r="A4" s="110" t="s">
        <v>82</v>
      </c>
      <c r="B4" s="110"/>
      <c r="C4" s="110"/>
      <c r="D4" s="110"/>
      <c r="E4" s="110"/>
      <c r="F4" s="110"/>
      <c r="G4" s="80"/>
      <c r="H4" s="111" t="s">
        <v>83</v>
      </c>
      <c r="I4" s="111"/>
      <c r="J4" s="111"/>
      <c r="K4" s="111"/>
      <c r="L4" s="111"/>
      <c r="M4" s="111"/>
      <c r="N4" s="81"/>
    </row>
    <row r="5" spans="1:14" ht="18.600000000000001" customHeight="1" thickBot="1" x14ac:dyDescent="0.3">
      <c r="A5" s="82"/>
      <c r="B5" s="82"/>
      <c r="C5" s="82"/>
      <c r="D5" s="82"/>
      <c r="E5" s="82"/>
      <c r="F5" s="82"/>
      <c r="G5" s="80"/>
      <c r="H5" s="81"/>
      <c r="I5" s="81"/>
      <c r="J5" s="81"/>
      <c r="K5" s="81"/>
      <c r="L5" s="81"/>
      <c r="M5" s="81"/>
      <c r="N5" s="81"/>
    </row>
    <row r="6" spans="1:14" ht="27.6" customHeight="1" thickTop="1" thickBot="1" x14ac:dyDescent="0.35">
      <c r="A6" s="83" t="s">
        <v>11</v>
      </c>
      <c r="B6" s="84" t="s">
        <v>84</v>
      </c>
      <c r="C6" s="102">
        <v>1212</v>
      </c>
      <c r="D6" s="38"/>
      <c r="E6" s="38"/>
      <c r="F6" s="112" t="s">
        <v>12</v>
      </c>
      <c r="G6" s="113"/>
      <c r="H6" s="85" t="s">
        <v>0</v>
      </c>
      <c r="I6" s="86"/>
      <c r="J6" s="47">
        <v>200</v>
      </c>
      <c r="K6" s="32"/>
      <c r="L6" s="32"/>
      <c r="M6" s="115" t="s">
        <v>1</v>
      </c>
      <c r="N6" s="116"/>
    </row>
    <row r="7" spans="1:14" ht="22.9" customHeight="1" thickTop="1" thickBot="1" x14ac:dyDescent="0.3">
      <c r="A7" s="82"/>
      <c r="B7" s="82"/>
      <c r="C7" s="82"/>
      <c r="D7" s="82"/>
      <c r="E7" s="82"/>
      <c r="F7" s="114"/>
      <c r="G7" s="113"/>
      <c r="H7" s="117" t="s">
        <v>85</v>
      </c>
      <c r="I7" s="117"/>
      <c r="J7" s="81"/>
      <c r="K7" s="81"/>
      <c r="L7" s="81"/>
      <c r="M7" s="116"/>
      <c r="N7" s="116"/>
    </row>
    <row r="8" spans="1:14" ht="22.9" customHeight="1" thickTop="1" thickBot="1" x14ac:dyDescent="0.35">
      <c r="A8" s="83" t="s">
        <v>13</v>
      </c>
      <c r="B8" s="82"/>
      <c r="C8" s="47">
        <v>60</v>
      </c>
      <c r="D8" s="82"/>
      <c r="E8" s="82"/>
      <c r="F8" s="114"/>
      <c r="G8" s="113"/>
      <c r="H8" s="85"/>
      <c r="I8" s="81"/>
      <c r="J8" s="81"/>
      <c r="K8" s="81"/>
      <c r="L8" s="81"/>
      <c r="M8" s="116"/>
      <c r="N8" s="116"/>
    </row>
    <row r="9" spans="1:14" ht="22.9" customHeight="1" thickTop="1" thickBot="1" x14ac:dyDescent="0.3">
      <c r="A9" s="82"/>
      <c r="B9" s="82"/>
      <c r="C9" s="82"/>
      <c r="D9" s="82"/>
      <c r="E9" s="82"/>
      <c r="F9" s="82"/>
      <c r="G9" s="80"/>
      <c r="H9" s="81"/>
      <c r="I9" s="81"/>
      <c r="J9" s="81"/>
      <c r="K9" s="81"/>
      <c r="L9" s="81"/>
      <c r="M9" s="81"/>
      <c r="N9" s="81"/>
    </row>
    <row r="10" spans="1:14" ht="22.9" customHeight="1" thickTop="1" thickBot="1" x14ac:dyDescent="0.35">
      <c r="A10" s="83" t="s">
        <v>86</v>
      </c>
      <c r="B10" s="82"/>
      <c r="C10" s="34">
        <f>B44</f>
        <v>21.317911247615395</v>
      </c>
      <c r="D10" s="82"/>
      <c r="E10" s="82"/>
      <c r="F10" s="82"/>
      <c r="G10" s="80"/>
      <c r="H10" s="85" t="s">
        <v>86</v>
      </c>
      <c r="I10" s="81"/>
      <c r="J10" s="33">
        <f>I46</f>
        <v>256</v>
      </c>
      <c r="K10" s="81"/>
      <c r="L10" s="81"/>
      <c r="M10" s="81"/>
      <c r="N10" s="81"/>
    </row>
    <row r="11" spans="1:14" ht="22.9" customHeight="1" thickTop="1" thickBot="1" x14ac:dyDescent="0.35">
      <c r="A11" s="83"/>
      <c r="B11" s="82"/>
      <c r="C11" s="87"/>
      <c r="D11" s="82"/>
      <c r="E11" s="82"/>
      <c r="F11" s="82"/>
      <c r="G11" s="80"/>
      <c r="H11" s="85"/>
      <c r="I11" s="81"/>
      <c r="J11" s="88"/>
      <c r="K11" s="81"/>
      <c r="L11" s="81"/>
      <c r="M11" s="81"/>
      <c r="N11" s="81"/>
    </row>
    <row r="12" spans="1:14" ht="22.9" customHeight="1" thickTop="1" thickBot="1" x14ac:dyDescent="0.35">
      <c r="A12" s="83" t="s">
        <v>87</v>
      </c>
      <c r="B12" s="82"/>
      <c r="C12" s="34">
        <f>ROUNDUP(B40,0)</f>
        <v>3</v>
      </c>
      <c r="D12" s="82"/>
      <c r="E12" s="82"/>
      <c r="F12" s="82"/>
      <c r="G12" s="80"/>
      <c r="H12" s="85" t="s">
        <v>87</v>
      </c>
      <c r="I12" s="81"/>
      <c r="J12" s="34">
        <f>ROUNDUP(I40,0)</f>
        <v>32</v>
      </c>
      <c r="K12" s="81"/>
      <c r="L12" s="81"/>
      <c r="M12" s="81"/>
      <c r="N12" s="81"/>
    </row>
    <row r="13" spans="1:14" ht="22.9" customHeight="1" thickTop="1" thickBot="1" x14ac:dyDescent="0.35">
      <c r="A13" s="83"/>
      <c r="B13" s="82"/>
      <c r="C13" s="87"/>
      <c r="D13" s="82"/>
      <c r="E13" s="82"/>
      <c r="F13" s="82"/>
      <c r="G13" s="80"/>
      <c r="H13" s="85"/>
      <c r="I13" s="81"/>
      <c r="J13" s="88"/>
      <c r="K13" s="81"/>
      <c r="L13" s="81"/>
      <c r="M13" s="81"/>
      <c r="N13" s="81"/>
    </row>
    <row r="14" spans="1:14" ht="22.15" customHeight="1" thickTop="1" thickBot="1" x14ac:dyDescent="0.35">
      <c r="A14" s="83" t="s">
        <v>88</v>
      </c>
      <c r="B14" s="82"/>
      <c r="C14" s="34">
        <f>ROUNDUP(B39,0)</f>
        <v>2</v>
      </c>
      <c r="D14" s="82"/>
      <c r="E14" s="82"/>
      <c r="F14" s="82"/>
      <c r="G14" s="80"/>
      <c r="H14" s="85" t="s">
        <v>88</v>
      </c>
      <c r="I14" s="81"/>
      <c r="J14" s="34">
        <f>ROUNDUP(I39,0)</f>
        <v>16</v>
      </c>
      <c r="K14" s="81"/>
      <c r="L14" s="81"/>
      <c r="M14" s="81"/>
      <c r="N14" s="81"/>
    </row>
    <row r="15" spans="1:14" ht="22.9" customHeight="1" thickTop="1" thickBot="1" x14ac:dyDescent="0.35">
      <c r="A15" s="83"/>
      <c r="B15" s="82"/>
      <c r="C15" s="87"/>
      <c r="D15" s="82"/>
      <c r="E15" s="82"/>
      <c r="F15" s="82"/>
      <c r="G15" s="80"/>
      <c r="H15" s="85"/>
      <c r="I15" s="81"/>
      <c r="J15" s="88"/>
      <c r="K15" s="81"/>
      <c r="L15" s="81"/>
      <c r="M15" s="81"/>
      <c r="N15" s="81"/>
    </row>
    <row r="16" spans="1:14" ht="22.9" customHeight="1" thickTop="1" thickBot="1" x14ac:dyDescent="0.35">
      <c r="A16" s="83" t="s">
        <v>3</v>
      </c>
      <c r="B16" s="82"/>
      <c r="C16" s="34">
        <f>ROUNDUP(B38,0)</f>
        <v>1</v>
      </c>
      <c r="D16" s="82"/>
      <c r="E16" s="82"/>
      <c r="F16" s="82"/>
      <c r="G16" s="80"/>
      <c r="H16" s="85" t="s">
        <v>3</v>
      </c>
      <c r="I16" s="81"/>
      <c r="J16" s="34">
        <f>ROUNDUP(I38,0)</f>
        <v>8</v>
      </c>
      <c r="K16" s="81"/>
      <c r="L16" s="81"/>
      <c r="M16" s="81"/>
      <c r="N16" s="81"/>
    </row>
    <row r="17" spans="1:14" ht="22.9" customHeight="1" thickTop="1" thickBot="1" x14ac:dyDescent="0.35">
      <c r="A17" s="83"/>
      <c r="B17" s="82"/>
      <c r="C17" s="87"/>
      <c r="D17" s="82"/>
      <c r="E17" s="82"/>
      <c r="F17" s="82"/>
      <c r="G17" s="80"/>
      <c r="H17" s="85"/>
      <c r="I17" s="81"/>
      <c r="J17" s="88"/>
      <c r="K17" s="81"/>
      <c r="L17" s="81"/>
      <c r="M17" s="81"/>
      <c r="N17" s="81"/>
    </row>
    <row r="18" spans="1:14" ht="22.9" customHeight="1" thickTop="1" thickBot="1" x14ac:dyDescent="0.35">
      <c r="A18" s="83" t="s">
        <v>2</v>
      </c>
      <c r="B18" s="82"/>
      <c r="C18" s="34">
        <f>ROUNDUP(B37,0)</f>
        <v>1</v>
      </c>
      <c r="D18" s="82"/>
      <c r="E18" s="82"/>
      <c r="F18" s="82"/>
      <c r="G18" s="80"/>
      <c r="H18" s="85" t="s">
        <v>2</v>
      </c>
      <c r="I18" s="81"/>
      <c r="J18" s="34">
        <f>ROUNDUP(I37,0)</f>
        <v>2</v>
      </c>
      <c r="K18" s="81"/>
      <c r="L18" s="81"/>
      <c r="M18" s="81"/>
      <c r="N18" s="81"/>
    </row>
    <row r="19" spans="1:14" ht="22.9" customHeight="1" thickTop="1" thickBot="1" x14ac:dyDescent="0.35">
      <c r="A19" s="83"/>
      <c r="B19" s="82"/>
      <c r="C19" s="89"/>
      <c r="D19" s="82"/>
      <c r="E19" s="82"/>
      <c r="F19" s="82"/>
      <c r="G19" s="80"/>
      <c r="H19" s="85"/>
      <c r="I19" s="81"/>
      <c r="J19" s="90"/>
      <c r="K19" s="81"/>
      <c r="L19" s="81"/>
      <c r="M19" s="81"/>
      <c r="N19" s="81"/>
    </row>
    <row r="20" spans="1:14" ht="30" customHeight="1" thickTop="1" x14ac:dyDescent="0.25">
      <c r="A20" s="118" t="s">
        <v>61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20"/>
    </row>
    <row r="21" spans="1:14" ht="15" customHeight="1" x14ac:dyDescent="0.25">
      <c r="A21" s="121" t="s">
        <v>67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</row>
    <row r="32" spans="1:14" hidden="1" x14ac:dyDescent="0.25"/>
    <row r="33" spans="1:22" hidden="1" x14ac:dyDescent="0.25"/>
    <row r="34" spans="1:22" hidden="1" x14ac:dyDescent="0.25"/>
    <row r="35" spans="1:22" hidden="1" x14ac:dyDescent="0.25"/>
    <row r="36" spans="1:22" ht="13.15" hidden="1" customHeight="1" x14ac:dyDescent="0.25"/>
    <row r="37" spans="1:22" ht="13.15" hidden="1" customHeight="1" x14ac:dyDescent="0.25">
      <c r="A37" s="91" t="s">
        <v>4</v>
      </c>
      <c r="B37" s="79">
        <f>C10/128</f>
        <v>0.16654618162199528</v>
      </c>
      <c r="H37" s="91" t="s">
        <v>4</v>
      </c>
      <c r="I37" s="79">
        <f>J10/128</f>
        <v>2</v>
      </c>
    </row>
    <row r="38" spans="1:22" ht="13.15" hidden="1" customHeight="1" x14ac:dyDescent="0.25">
      <c r="A38" s="91" t="s">
        <v>5</v>
      </c>
      <c r="B38" s="79">
        <f>C10/32</f>
        <v>0.6661847264879811</v>
      </c>
      <c r="H38" s="91" t="s">
        <v>5</v>
      </c>
      <c r="I38" s="79">
        <f>J10/32</f>
        <v>8</v>
      </c>
    </row>
    <row r="39" spans="1:22" ht="13.15" hidden="1" customHeight="1" x14ac:dyDescent="0.25">
      <c r="A39" s="91" t="s">
        <v>89</v>
      </c>
      <c r="B39" s="79">
        <f>C10/16</f>
        <v>1.3323694529759622</v>
      </c>
      <c r="H39" s="91" t="s">
        <v>89</v>
      </c>
      <c r="I39" s="79">
        <f>J10/16</f>
        <v>16</v>
      </c>
    </row>
    <row r="40" spans="1:22" ht="13.15" hidden="1" customHeight="1" x14ac:dyDescent="0.25">
      <c r="A40" s="91" t="s">
        <v>90</v>
      </c>
      <c r="B40" s="79">
        <f>C10/8</f>
        <v>2.6647389059519244</v>
      </c>
      <c r="H40" s="91" t="s">
        <v>90</v>
      </c>
      <c r="I40" s="79">
        <f>J10/8</f>
        <v>32</v>
      </c>
    </row>
    <row r="41" spans="1:22" ht="13.15" hidden="1" customHeight="1" x14ac:dyDescent="0.25"/>
    <row r="42" spans="1:22" ht="13.15" hidden="1" customHeight="1" x14ac:dyDescent="0.25">
      <c r="A42" s="91" t="s">
        <v>91</v>
      </c>
      <c r="B42" s="79">
        <f>VLOOKUP(C6,'Adhesive Calculator'!$A53:$IV176,19,FALSE)</f>
        <v>0.35529852079358992</v>
      </c>
      <c r="H42" s="91" t="s">
        <v>6</v>
      </c>
      <c r="I42" s="79">
        <v>1.28</v>
      </c>
      <c r="J42" s="91" t="s">
        <v>92</v>
      </c>
    </row>
    <row r="43" spans="1:22" ht="13.15" hidden="1" customHeight="1" x14ac:dyDescent="0.25">
      <c r="J43" s="79" t="s">
        <v>93</v>
      </c>
    </row>
    <row r="44" spans="1:22" ht="13.15" hidden="1" customHeight="1" x14ac:dyDescent="0.25">
      <c r="A44" s="91" t="s">
        <v>94</v>
      </c>
      <c r="B44" s="79">
        <f>B42*C8</f>
        <v>21.317911247615395</v>
      </c>
      <c r="J44" s="79" t="s">
        <v>95</v>
      </c>
    </row>
    <row r="45" spans="1:22" ht="13.15" hidden="1" customHeight="1" x14ac:dyDescent="0.25"/>
    <row r="46" spans="1:22" hidden="1" x14ac:dyDescent="0.25">
      <c r="H46" s="91" t="s">
        <v>10</v>
      </c>
      <c r="I46" s="79">
        <f>J6*1.28</f>
        <v>256</v>
      </c>
    </row>
    <row r="47" spans="1:22" ht="17.25" hidden="1" x14ac:dyDescent="0.25">
      <c r="N47" s="79" t="s">
        <v>96</v>
      </c>
    </row>
    <row r="48" spans="1:22" ht="15.75" hidden="1" x14ac:dyDescent="0.25">
      <c r="A48" s="2" t="s">
        <v>15</v>
      </c>
      <c r="B48" s="2"/>
      <c r="C48" s="7"/>
      <c r="D48" s="5"/>
      <c r="E48" s="5"/>
      <c r="F48" s="5"/>
      <c r="G48" s="6"/>
      <c r="H48" s="7"/>
      <c r="I48" s="6"/>
      <c r="J48" s="6"/>
      <c r="K48" s="6"/>
      <c r="L48" s="6"/>
      <c r="M48" s="6"/>
      <c r="N48" s="7"/>
      <c r="O48" s="7"/>
      <c r="P48" s="7"/>
      <c r="Q48" s="6"/>
      <c r="R48" s="6"/>
      <c r="S48" s="6"/>
      <c r="T48" s="6"/>
      <c r="U48" s="6"/>
      <c r="V48" s="6"/>
    </row>
    <row r="49" spans="1:22" hidden="1" x14ac:dyDescent="0.25">
      <c r="A49" s="8" t="s">
        <v>16</v>
      </c>
      <c r="B49" s="8"/>
      <c r="C49" s="7"/>
      <c r="D49" s="5"/>
      <c r="E49" s="5"/>
      <c r="F49" s="5"/>
      <c r="G49" s="6"/>
      <c r="H49" s="7"/>
      <c r="I49" s="6"/>
      <c r="J49" s="6"/>
      <c r="K49" s="6"/>
      <c r="L49" s="6"/>
      <c r="M49" s="6"/>
      <c r="N49" s="7"/>
      <c r="O49" s="7"/>
      <c r="P49" s="7"/>
      <c r="Q49" s="6"/>
      <c r="R49" s="6"/>
      <c r="S49" s="6"/>
      <c r="T49" s="6"/>
      <c r="U49" s="6"/>
      <c r="V49" s="6"/>
    </row>
    <row r="50" spans="1:22" hidden="1" x14ac:dyDescent="0.25">
      <c r="A50" s="9"/>
      <c r="B50" s="7"/>
      <c r="C50" s="5"/>
      <c r="D50" s="5"/>
      <c r="E50" s="10"/>
      <c r="F50" s="7"/>
      <c r="G50" s="6"/>
      <c r="H50" s="6"/>
      <c r="I50" s="6"/>
      <c r="J50" s="6"/>
      <c r="K50" s="7"/>
      <c r="L50" s="7"/>
      <c r="M50" s="7"/>
      <c r="N50" s="6" t="s">
        <v>97</v>
      </c>
      <c r="O50" s="6"/>
      <c r="P50" s="6"/>
      <c r="Q50" s="6"/>
      <c r="R50" s="6"/>
      <c r="S50" s="6"/>
    </row>
    <row r="51" spans="1:22" hidden="1" x14ac:dyDescent="0.25">
      <c r="A51" s="9"/>
      <c r="B51" s="7" t="s">
        <v>18</v>
      </c>
      <c r="C51" s="5" t="s">
        <v>19</v>
      </c>
      <c r="D51" s="125" t="s">
        <v>20</v>
      </c>
      <c r="E51" s="125"/>
      <c r="F51" s="125"/>
      <c r="G51" s="126" t="s">
        <v>21</v>
      </c>
      <c r="H51" s="126"/>
      <c r="I51" s="126"/>
      <c r="J51" s="6"/>
      <c r="K51" s="7"/>
      <c r="L51" s="49" t="s">
        <v>22</v>
      </c>
      <c r="M51" s="7"/>
      <c r="N51" s="127" t="s">
        <v>98</v>
      </c>
      <c r="O51" s="6"/>
      <c r="P51" s="6"/>
      <c r="Q51" s="6"/>
      <c r="R51" s="6"/>
      <c r="S51" s="6"/>
    </row>
    <row r="52" spans="1:22" hidden="1" x14ac:dyDescent="0.25">
      <c r="A52" s="9"/>
      <c r="B52" s="7" t="s">
        <v>23</v>
      </c>
      <c r="C52" s="5" t="s">
        <v>24</v>
      </c>
      <c r="D52" s="5" t="s">
        <v>25</v>
      </c>
      <c r="E52" s="7" t="s">
        <v>26</v>
      </c>
      <c r="F52" s="7" t="s">
        <v>27</v>
      </c>
      <c r="G52" s="7" t="s">
        <v>28</v>
      </c>
      <c r="H52" s="92" t="s">
        <v>29</v>
      </c>
      <c r="I52" s="7" t="s">
        <v>30</v>
      </c>
      <c r="J52" s="7" t="s">
        <v>31</v>
      </c>
      <c r="K52" s="7" t="s">
        <v>32</v>
      </c>
      <c r="L52" s="7" t="s">
        <v>33</v>
      </c>
      <c r="M52" s="6"/>
      <c r="N52" s="127"/>
      <c r="O52" s="22" t="s">
        <v>99</v>
      </c>
      <c r="P52" s="22" t="s">
        <v>100</v>
      </c>
      <c r="Q52" s="93" t="s">
        <v>101</v>
      </c>
      <c r="R52" s="22"/>
      <c r="S52" s="94" t="s">
        <v>102</v>
      </c>
    </row>
    <row r="53" spans="1:22" hidden="1" x14ac:dyDescent="0.25">
      <c r="A53" s="103">
        <v>3838</v>
      </c>
      <c r="B53" s="7" t="s">
        <v>34</v>
      </c>
      <c r="C53" s="5">
        <v>0.375</v>
      </c>
      <c r="D53" s="5">
        <v>0.42</v>
      </c>
      <c r="E53" s="5">
        <f t="shared" ref="E53:E84" si="0">(F53+D53)/2</f>
        <v>0.45999999999999996</v>
      </c>
      <c r="F53" s="5">
        <v>0.5</v>
      </c>
      <c r="G53" s="5">
        <v>0.3</v>
      </c>
      <c r="H53" s="5">
        <f t="shared" ref="H53:H84" si="1">(I53+G53)/2</f>
        <v>0.36249999999999999</v>
      </c>
      <c r="I53" s="5">
        <v>0.42499999999999999</v>
      </c>
      <c r="J53" s="5">
        <f t="shared" ref="J53:J84" si="2">D53+G53*2</f>
        <v>1.02</v>
      </c>
      <c r="K53" s="5">
        <f t="shared" ref="K53:K84" si="3">E53+H53*2</f>
        <v>1.1850000000000001</v>
      </c>
      <c r="L53" s="5">
        <f t="shared" ref="L53:L84" si="4">F53+I53*2</f>
        <v>1.35</v>
      </c>
      <c r="M53" s="6"/>
      <c r="N53" s="95">
        <f t="shared" ref="N53:N84" si="5">1/4*3.14159265*K53*K53</f>
        <v>1.1028757347365628</v>
      </c>
      <c r="O53" s="95">
        <f t="shared" ref="O53:O84" si="6">1/4*3.14159265*E53*E53</f>
        <v>0.166190251185</v>
      </c>
      <c r="P53" s="95">
        <f t="shared" ref="P53:P84" si="7">N53-O53</f>
        <v>0.93668548355156278</v>
      </c>
      <c r="Q53" s="96">
        <f>(2*(H53)*72+2*(P53))</f>
        <v>54.073370967103124</v>
      </c>
      <c r="S53" s="97">
        <f t="shared" ref="S53:S84" si="8">(Q53/225)*1.2</f>
        <v>0.28839131182454997</v>
      </c>
    </row>
    <row r="54" spans="1:22" hidden="1" x14ac:dyDescent="0.25">
      <c r="A54" s="103">
        <v>1238</v>
      </c>
      <c r="B54" s="7" t="s">
        <v>35</v>
      </c>
      <c r="C54" s="5">
        <v>0.5</v>
      </c>
      <c r="D54" s="5">
        <v>0.56000000000000005</v>
      </c>
      <c r="E54" s="5">
        <f t="shared" si="0"/>
        <v>0.60000000000000009</v>
      </c>
      <c r="F54" s="5">
        <v>0.64</v>
      </c>
      <c r="G54" s="5">
        <v>0.3</v>
      </c>
      <c r="H54" s="5">
        <f t="shared" si="1"/>
        <v>0.36249999999999999</v>
      </c>
      <c r="I54" s="5">
        <v>0.42499999999999999</v>
      </c>
      <c r="J54" s="5">
        <f t="shared" si="2"/>
        <v>1.1600000000000001</v>
      </c>
      <c r="K54" s="5">
        <f t="shared" si="3"/>
        <v>1.3250000000000002</v>
      </c>
      <c r="L54" s="5">
        <f t="shared" si="4"/>
        <v>1.49</v>
      </c>
      <c r="M54" s="6"/>
      <c r="N54" s="95">
        <f t="shared" si="5"/>
        <v>1.378864649039063</v>
      </c>
      <c r="O54" s="95">
        <f t="shared" si="6"/>
        <v>0.28274333850000011</v>
      </c>
      <c r="P54" s="95">
        <f t="shared" si="7"/>
        <v>1.096121310539063</v>
      </c>
      <c r="Q54" s="96">
        <f>(2*(H54)*72)+2*(P54)</f>
        <v>54.392242621078125</v>
      </c>
      <c r="S54" s="97">
        <f t="shared" si="8"/>
        <v>0.29009196064574999</v>
      </c>
    </row>
    <row r="55" spans="1:22" hidden="1" x14ac:dyDescent="0.25">
      <c r="A55" s="103">
        <v>5838</v>
      </c>
      <c r="B55" s="7" t="s">
        <v>36</v>
      </c>
      <c r="C55" s="5">
        <v>0.625</v>
      </c>
      <c r="D55" s="5">
        <v>0.71</v>
      </c>
      <c r="E55" s="5">
        <f t="shared" si="0"/>
        <v>0.75</v>
      </c>
      <c r="F55" s="5">
        <v>0.79</v>
      </c>
      <c r="G55" s="5">
        <v>0.3</v>
      </c>
      <c r="H55" s="5">
        <f t="shared" si="1"/>
        <v>0.36249999999999999</v>
      </c>
      <c r="I55" s="5">
        <v>0.42499999999999999</v>
      </c>
      <c r="J55" s="5">
        <f t="shared" si="2"/>
        <v>1.31</v>
      </c>
      <c r="K55" s="5">
        <f t="shared" si="3"/>
        <v>1.4750000000000001</v>
      </c>
      <c r="L55" s="5">
        <f t="shared" si="4"/>
        <v>1.6400000000000001</v>
      </c>
      <c r="M55" s="6"/>
      <c r="N55" s="95">
        <f t="shared" si="5"/>
        <v>1.7087318772890627</v>
      </c>
      <c r="O55" s="95">
        <f t="shared" si="6"/>
        <v>0.44178646640625008</v>
      </c>
      <c r="P55" s="95">
        <f t="shared" si="7"/>
        <v>1.2669454108828127</v>
      </c>
      <c r="Q55" s="96">
        <f>(2*(H55)*72)+2*(P55)</f>
        <v>54.73389082176562</v>
      </c>
      <c r="S55" s="97">
        <f t="shared" si="8"/>
        <v>0.29191408438274996</v>
      </c>
    </row>
    <row r="56" spans="1:22" hidden="1" x14ac:dyDescent="0.25">
      <c r="A56" s="103">
        <v>3438</v>
      </c>
      <c r="B56" s="7" t="s">
        <v>37</v>
      </c>
      <c r="C56" s="5">
        <v>0.75</v>
      </c>
      <c r="D56" s="5">
        <v>0.81</v>
      </c>
      <c r="E56" s="5">
        <f t="shared" si="0"/>
        <v>0.8600000000000001</v>
      </c>
      <c r="F56" s="5">
        <v>0.91</v>
      </c>
      <c r="G56" s="5">
        <v>0.3</v>
      </c>
      <c r="H56" s="5">
        <f t="shared" si="1"/>
        <v>0.36249999999999999</v>
      </c>
      <c r="I56" s="5">
        <v>0.42499999999999999</v>
      </c>
      <c r="J56" s="5">
        <f t="shared" si="2"/>
        <v>1.4100000000000001</v>
      </c>
      <c r="K56" s="5">
        <f t="shared" si="3"/>
        <v>1.585</v>
      </c>
      <c r="L56" s="5">
        <f t="shared" si="4"/>
        <v>1.76</v>
      </c>
      <c r="M56" s="6"/>
      <c r="N56" s="95">
        <f t="shared" si="5"/>
        <v>1.9730968987865627</v>
      </c>
      <c r="O56" s="95">
        <f t="shared" si="6"/>
        <v>0.58088048098500011</v>
      </c>
      <c r="P56" s="95">
        <f t="shared" si="7"/>
        <v>1.3922164178015626</v>
      </c>
      <c r="Q56" s="96">
        <f t="shared" ref="Q56:Q87" si="9">(2*(H56)*72+2*(P56))</f>
        <v>54.984432835603123</v>
      </c>
      <c r="S56" s="97">
        <f t="shared" si="8"/>
        <v>0.29325030845654998</v>
      </c>
    </row>
    <row r="57" spans="1:22" hidden="1" x14ac:dyDescent="0.25">
      <c r="A57" s="103">
        <v>7838</v>
      </c>
      <c r="B57" s="7" t="s">
        <v>38</v>
      </c>
      <c r="C57" s="5">
        <v>0.875</v>
      </c>
      <c r="D57" s="5">
        <v>0.94</v>
      </c>
      <c r="E57" s="5">
        <f t="shared" si="0"/>
        <v>0.995</v>
      </c>
      <c r="F57" s="5">
        <v>1.05</v>
      </c>
      <c r="G57" s="5">
        <v>0.3</v>
      </c>
      <c r="H57" s="5">
        <f t="shared" si="1"/>
        <v>0.36249999999999999</v>
      </c>
      <c r="I57" s="5">
        <v>0.42499999999999999</v>
      </c>
      <c r="J57" s="5">
        <f t="shared" si="2"/>
        <v>1.54</v>
      </c>
      <c r="K57" s="5">
        <f t="shared" si="3"/>
        <v>1.72</v>
      </c>
      <c r="L57" s="5">
        <f t="shared" si="4"/>
        <v>1.9</v>
      </c>
      <c r="M57" s="6"/>
      <c r="N57" s="95">
        <f t="shared" si="5"/>
        <v>2.32352192394</v>
      </c>
      <c r="O57" s="95">
        <f t="shared" si="6"/>
        <v>0.77756381582906253</v>
      </c>
      <c r="P57" s="95">
        <f t="shared" si="7"/>
        <v>1.5459581081109375</v>
      </c>
      <c r="Q57" s="96">
        <f t="shared" si="9"/>
        <v>55.291916216221871</v>
      </c>
      <c r="S57" s="97">
        <f t="shared" si="8"/>
        <v>0.29489021981984997</v>
      </c>
    </row>
    <row r="58" spans="1:22" hidden="1" x14ac:dyDescent="0.25">
      <c r="A58" s="103">
        <v>11838</v>
      </c>
      <c r="B58" s="7" t="s">
        <v>39</v>
      </c>
      <c r="C58" s="5">
        <v>1.125</v>
      </c>
      <c r="D58" s="5">
        <v>1.2</v>
      </c>
      <c r="E58" s="5">
        <f t="shared" si="0"/>
        <v>1.2549999999999999</v>
      </c>
      <c r="F58" s="5">
        <v>1.31</v>
      </c>
      <c r="G58" s="5">
        <v>0.3</v>
      </c>
      <c r="H58" s="5">
        <f t="shared" si="1"/>
        <v>0.36249999999999999</v>
      </c>
      <c r="I58" s="5">
        <v>0.42499999999999999</v>
      </c>
      <c r="J58" s="5">
        <f t="shared" si="2"/>
        <v>1.7999999999999998</v>
      </c>
      <c r="K58" s="5">
        <f t="shared" si="3"/>
        <v>1.98</v>
      </c>
      <c r="L58" s="5">
        <f t="shared" si="4"/>
        <v>2.16</v>
      </c>
      <c r="M58" s="6"/>
      <c r="N58" s="95">
        <f t="shared" si="5"/>
        <v>3.0790749562649999</v>
      </c>
      <c r="O58" s="95">
        <f t="shared" si="6"/>
        <v>1.2370217408915622</v>
      </c>
      <c r="P58" s="95">
        <f t="shared" si="7"/>
        <v>1.8420532153734377</v>
      </c>
      <c r="Q58" s="96">
        <f t="shared" si="9"/>
        <v>55.884106430746868</v>
      </c>
      <c r="S58" s="97">
        <f t="shared" si="8"/>
        <v>0.29804856763064996</v>
      </c>
    </row>
    <row r="59" spans="1:22" hidden="1" x14ac:dyDescent="0.25">
      <c r="A59" s="103">
        <v>13838</v>
      </c>
      <c r="B59" s="7" t="s">
        <v>40</v>
      </c>
      <c r="C59" s="5">
        <v>1.375</v>
      </c>
      <c r="D59" s="5">
        <v>1.45</v>
      </c>
      <c r="E59" s="5">
        <f t="shared" si="0"/>
        <v>1.51</v>
      </c>
      <c r="F59" s="5">
        <v>1.57</v>
      </c>
      <c r="G59" s="5">
        <v>0.3</v>
      </c>
      <c r="H59" s="5">
        <f t="shared" si="1"/>
        <v>0.36249999999999999</v>
      </c>
      <c r="I59" s="5">
        <v>0.42499999999999999</v>
      </c>
      <c r="J59" s="5">
        <f t="shared" si="2"/>
        <v>2.0499999999999998</v>
      </c>
      <c r="K59" s="5">
        <f t="shared" si="3"/>
        <v>2.2349999999999999</v>
      </c>
      <c r="L59" s="5">
        <f t="shared" si="4"/>
        <v>2.42</v>
      </c>
      <c r="M59" s="6"/>
      <c r="N59" s="95">
        <f t="shared" si="5"/>
        <v>3.9232405362740623</v>
      </c>
      <c r="O59" s="95">
        <f t="shared" si="6"/>
        <v>1.7907863503162502</v>
      </c>
      <c r="P59" s="95">
        <f t="shared" si="7"/>
        <v>2.1324541859578119</v>
      </c>
      <c r="Q59" s="96">
        <f t="shared" si="9"/>
        <v>56.46490837191562</v>
      </c>
      <c r="S59" s="97">
        <f t="shared" si="8"/>
        <v>0.30114617798354992</v>
      </c>
    </row>
    <row r="60" spans="1:22" hidden="1" x14ac:dyDescent="0.25">
      <c r="A60" s="103">
        <v>15838</v>
      </c>
      <c r="B60" s="7" t="s">
        <v>41</v>
      </c>
      <c r="C60" s="5">
        <v>1.625</v>
      </c>
      <c r="D60" s="5">
        <v>1.71</v>
      </c>
      <c r="E60" s="5">
        <f t="shared" si="0"/>
        <v>1.77</v>
      </c>
      <c r="F60" s="98">
        <v>1.83</v>
      </c>
      <c r="G60" s="5">
        <v>0.35</v>
      </c>
      <c r="H60" s="5">
        <f t="shared" si="1"/>
        <v>0.41249999999999998</v>
      </c>
      <c r="I60" s="5">
        <v>0.47499999999999998</v>
      </c>
      <c r="J60" s="5">
        <f t="shared" si="2"/>
        <v>2.41</v>
      </c>
      <c r="K60" s="5">
        <f t="shared" si="3"/>
        <v>2.5949999999999998</v>
      </c>
      <c r="L60" s="5">
        <f t="shared" si="4"/>
        <v>2.7800000000000002</v>
      </c>
      <c r="M60" s="6"/>
      <c r="N60" s="95">
        <f t="shared" si="5"/>
        <v>5.2888908612290626</v>
      </c>
      <c r="O60" s="95">
        <f t="shared" si="6"/>
        <v>2.4605739032962499</v>
      </c>
      <c r="P60" s="95">
        <f t="shared" si="7"/>
        <v>2.8283169579328127</v>
      </c>
      <c r="Q60" s="96">
        <f t="shared" si="9"/>
        <v>65.056633915865618</v>
      </c>
      <c r="S60" s="97">
        <f t="shared" si="8"/>
        <v>0.34696871421795</v>
      </c>
    </row>
    <row r="61" spans="1:22" hidden="1" x14ac:dyDescent="0.25">
      <c r="A61" s="103">
        <v>11038</v>
      </c>
      <c r="B61" s="7" t="s">
        <v>42</v>
      </c>
      <c r="C61" s="5">
        <v>1.9</v>
      </c>
      <c r="D61" s="5">
        <v>1.97</v>
      </c>
      <c r="E61" s="5">
        <f t="shared" si="0"/>
        <v>2.0299999999999998</v>
      </c>
      <c r="F61" s="98">
        <v>2.09</v>
      </c>
      <c r="G61" s="5">
        <v>0.35</v>
      </c>
      <c r="H61" s="5">
        <f t="shared" si="1"/>
        <v>0.41249999999999998</v>
      </c>
      <c r="I61" s="5">
        <v>0.47499999999999998</v>
      </c>
      <c r="J61" s="5">
        <f t="shared" si="2"/>
        <v>2.67</v>
      </c>
      <c r="K61" s="5">
        <f t="shared" si="3"/>
        <v>2.8549999999999995</v>
      </c>
      <c r="L61" s="5">
        <f t="shared" si="4"/>
        <v>3.04</v>
      </c>
      <c r="M61" s="6"/>
      <c r="N61" s="95">
        <f t="shared" si="5"/>
        <v>6.4018000574915614</v>
      </c>
      <c r="O61" s="95">
        <f t="shared" si="6"/>
        <v>3.2365472878462493</v>
      </c>
      <c r="P61" s="95">
        <f t="shared" si="7"/>
        <v>3.1652527696453121</v>
      </c>
      <c r="Q61" s="96">
        <f t="shared" si="9"/>
        <v>65.730505539290618</v>
      </c>
      <c r="S61" s="97">
        <f t="shared" si="8"/>
        <v>0.35056269620955</v>
      </c>
    </row>
    <row r="62" spans="1:22" hidden="1" x14ac:dyDescent="0.25">
      <c r="A62" s="103">
        <v>21838</v>
      </c>
      <c r="B62" s="7" t="s">
        <v>43</v>
      </c>
      <c r="C62" s="5">
        <v>2.125</v>
      </c>
      <c r="D62" s="5">
        <v>2.2200000000000002</v>
      </c>
      <c r="E62" s="5">
        <f t="shared" si="0"/>
        <v>2.2800000000000002</v>
      </c>
      <c r="F62" s="98">
        <v>2.34</v>
      </c>
      <c r="G62" s="5">
        <v>0.35</v>
      </c>
      <c r="H62" s="5">
        <f t="shared" si="1"/>
        <v>0.41249999999999998</v>
      </c>
      <c r="I62" s="5">
        <v>0.47499999999999998</v>
      </c>
      <c r="J62" s="5">
        <f t="shared" si="2"/>
        <v>2.92</v>
      </c>
      <c r="K62" s="5">
        <f t="shared" si="3"/>
        <v>3.1050000000000004</v>
      </c>
      <c r="L62" s="5">
        <f t="shared" si="4"/>
        <v>3.29</v>
      </c>
      <c r="M62" s="6"/>
      <c r="N62" s="95">
        <f t="shared" si="5"/>
        <v>7.5720433196165651</v>
      </c>
      <c r="O62" s="95">
        <f t="shared" si="6"/>
        <v>4.0828138079400009</v>
      </c>
      <c r="P62" s="95">
        <f t="shared" si="7"/>
        <v>3.4892295116765641</v>
      </c>
      <c r="Q62" s="96">
        <f t="shared" si="9"/>
        <v>66.37845902335313</v>
      </c>
      <c r="S62" s="97">
        <f t="shared" si="8"/>
        <v>0.35401844812455002</v>
      </c>
    </row>
    <row r="63" spans="1:22" hidden="1" x14ac:dyDescent="0.25">
      <c r="A63" s="103">
        <v>20038</v>
      </c>
      <c r="B63" s="7" t="s">
        <v>44</v>
      </c>
      <c r="C63" s="5">
        <v>2.375</v>
      </c>
      <c r="D63" s="5">
        <v>2.4700000000000002</v>
      </c>
      <c r="E63" s="5">
        <f t="shared" si="0"/>
        <v>2.54</v>
      </c>
      <c r="F63" s="5">
        <v>2.61</v>
      </c>
      <c r="G63" s="5">
        <v>0.35</v>
      </c>
      <c r="H63" s="5">
        <f t="shared" si="1"/>
        <v>0.41249999999999998</v>
      </c>
      <c r="I63" s="5">
        <v>0.47499999999999998</v>
      </c>
      <c r="J63" s="5">
        <f t="shared" si="2"/>
        <v>3.17</v>
      </c>
      <c r="K63" s="5">
        <f t="shared" si="3"/>
        <v>3.3650000000000002</v>
      </c>
      <c r="L63" s="5">
        <f t="shared" si="4"/>
        <v>3.5599999999999996</v>
      </c>
      <c r="M63" s="6"/>
      <c r="N63" s="95">
        <f t="shared" si="5"/>
        <v>8.893240108574064</v>
      </c>
      <c r="O63" s="95">
        <f t="shared" si="6"/>
        <v>5.0670747851850004</v>
      </c>
      <c r="P63" s="95">
        <f t="shared" si="7"/>
        <v>3.8261653233890636</v>
      </c>
      <c r="Q63" s="96">
        <f t="shared" si="9"/>
        <v>67.052330646778131</v>
      </c>
      <c r="S63" s="97">
        <f t="shared" si="8"/>
        <v>0.35761243011615002</v>
      </c>
    </row>
    <row r="64" spans="1:22" hidden="1" x14ac:dyDescent="0.25">
      <c r="A64" s="103">
        <v>25838</v>
      </c>
      <c r="B64" s="7" t="s">
        <v>45</v>
      </c>
      <c r="C64" s="5">
        <v>2.625</v>
      </c>
      <c r="D64" s="5">
        <v>2.72</v>
      </c>
      <c r="E64" s="5">
        <f t="shared" si="0"/>
        <v>2.8</v>
      </c>
      <c r="F64" s="5">
        <v>2.88</v>
      </c>
      <c r="G64" s="5">
        <v>0.35</v>
      </c>
      <c r="H64" s="5">
        <f t="shared" si="1"/>
        <v>0.41249999999999998</v>
      </c>
      <c r="I64" s="5">
        <v>0.47499999999999998</v>
      </c>
      <c r="J64" s="5">
        <f t="shared" si="2"/>
        <v>3.42</v>
      </c>
      <c r="K64" s="5">
        <f t="shared" si="3"/>
        <v>3.625</v>
      </c>
      <c r="L64" s="5">
        <f t="shared" si="4"/>
        <v>3.83</v>
      </c>
      <c r="M64" s="6"/>
      <c r="N64" s="95">
        <f t="shared" si="5"/>
        <v>10.320622729101563</v>
      </c>
      <c r="O64" s="95">
        <f t="shared" si="6"/>
        <v>6.1575215939999994</v>
      </c>
      <c r="P64" s="95">
        <f t="shared" si="7"/>
        <v>4.1631011351015639</v>
      </c>
      <c r="Q64" s="96">
        <f t="shared" si="9"/>
        <v>67.726202270203132</v>
      </c>
      <c r="S64" s="97">
        <f t="shared" si="8"/>
        <v>0.36120641210775001</v>
      </c>
    </row>
    <row r="65" spans="1:19" hidden="1" x14ac:dyDescent="0.25">
      <c r="A65" s="103">
        <v>21038</v>
      </c>
      <c r="B65" s="7" t="s">
        <v>46</v>
      </c>
      <c r="C65" s="5">
        <v>2.875</v>
      </c>
      <c r="D65" s="5">
        <v>2.98</v>
      </c>
      <c r="E65" s="5">
        <f t="shared" si="0"/>
        <v>3.06</v>
      </c>
      <c r="F65" s="5">
        <v>3.14</v>
      </c>
      <c r="G65" s="5">
        <v>0.35</v>
      </c>
      <c r="H65" s="5">
        <f t="shared" si="1"/>
        <v>0.41249999999999998</v>
      </c>
      <c r="I65" s="5">
        <v>0.47499999999999998</v>
      </c>
      <c r="J65" s="5">
        <f t="shared" si="2"/>
        <v>3.6799999999999997</v>
      </c>
      <c r="K65" s="5">
        <f t="shared" si="3"/>
        <v>3.8849999999999998</v>
      </c>
      <c r="L65" s="5">
        <f t="shared" si="4"/>
        <v>4.09</v>
      </c>
      <c r="M65" s="6"/>
      <c r="N65" s="95">
        <f t="shared" si="5"/>
        <v>11.854191181199061</v>
      </c>
      <c r="O65" s="95">
        <f t="shared" si="6"/>
        <v>7.3541542343850006</v>
      </c>
      <c r="P65" s="95">
        <f t="shared" si="7"/>
        <v>4.5000369468140606</v>
      </c>
      <c r="Q65" s="96">
        <f t="shared" si="9"/>
        <v>68.400073893628118</v>
      </c>
      <c r="S65" s="97">
        <f t="shared" si="8"/>
        <v>0.36480039409934994</v>
      </c>
    </row>
    <row r="66" spans="1:19" hidden="1" x14ac:dyDescent="0.25">
      <c r="A66" s="103">
        <v>31838</v>
      </c>
      <c r="B66" s="7" t="s">
        <v>47</v>
      </c>
      <c r="C66" s="5">
        <v>3.125</v>
      </c>
      <c r="D66" s="5">
        <v>3.23</v>
      </c>
      <c r="E66" s="5">
        <f t="shared" si="0"/>
        <v>3.31</v>
      </c>
      <c r="F66" s="5">
        <v>3.39</v>
      </c>
      <c r="G66" s="5">
        <v>0.35</v>
      </c>
      <c r="H66" s="5">
        <f t="shared" si="1"/>
        <v>0.41249999999999998</v>
      </c>
      <c r="I66" s="5">
        <v>0.47499999999999998</v>
      </c>
      <c r="J66" s="5">
        <f t="shared" si="2"/>
        <v>3.9299999999999997</v>
      </c>
      <c r="K66" s="5">
        <f t="shared" si="3"/>
        <v>4.1349999999999998</v>
      </c>
      <c r="L66" s="5">
        <f t="shared" si="4"/>
        <v>4.34</v>
      </c>
      <c r="M66" s="6"/>
      <c r="N66" s="95">
        <f t="shared" si="5"/>
        <v>13.428914497011563</v>
      </c>
      <c r="O66" s="95">
        <f t="shared" si="6"/>
        <v>8.604900808166251</v>
      </c>
      <c r="P66" s="95">
        <f t="shared" si="7"/>
        <v>4.8240136888453122</v>
      </c>
      <c r="Q66" s="96">
        <f t="shared" si="9"/>
        <v>69.04802737769063</v>
      </c>
      <c r="S66" s="97">
        <f t="shared" si="8"/>
        <v>0.36825614601434997</v>
      </c>
    </row>
    <row r="67" spans="1:19" hidden="1" x14ac:dyDescent="0.25">
      <c r="A67" s="103">
        <v>30038</v>
      </c>
      <c r="B67" s="7" t="s">
        <v>48</v>
      </c>
      <c r="C67" s="5">
        <v>3.5</v>
      </c>
      <c r="D67" s="5">
        <v>3.61</v>
      </c>
      <c r="E67" s="5">
        <f t="shared" si="0"/>
        <v>3.6849999999999996</v>
      </c>
      <c r="F67" s="5">
        <v>3.76</v>
      </c>
      <c r="G67" s="5">
        <v>0.35</v>
      </c>
      <c r="H67" s="5">
        <f t="shared" si="1"/>
        <v>0.41249999999999998</v>
      </c>
      <c r="I67" s="5">
        <v>0.47499999999999998</v>
      </c>
      <c r="J67" s="5">
        <f t="shared" si="2"/>
        <v>4.3099999999999996</v>
      </c>
      <c r="K67" s="5">
        <f t="shared" si="3"/>
        <v>4.51</v>
      </c>
      <c r="L67" s="5">
        <f t="shared" si="4"/>
        <v>4.71</v>
      </c>
      <c r="M67" s="6"/>
      <c r="N67" s="95">
        <f t="shared" si="5"/>
        <v>15.975077165066249</v>
      </c>
      <c r="O67" s="95">
        <f t="shared" si="6"/>
        <v>10.665098363174062</v>
      </c>
      <c r="P67" s="95">
        <f t="shared" si="7"/>
        <v>5.3099788018921874</v>
      </c>
      <c r="Q67" s="96">
        <f t="shared" si="9"/>
        <v>70.019957603784377</v>
      </c>
      <c r="S67" s="97">
        <f t="shared" si="8"/>
        <v>0.37343977388685001</v>
      </c>
    </row>
    <row r="68" spans="1:19" hidden="1" x14ac:dyDescent="0.25">
      <c r="A68" s="103">
        <v>35838</v>
      </c>
      <c r="B68" s="7" t="s">
        <v>49</v>
      </c>
      <c r="C68" s="5">
        <v>3.625</v>
      </c>
      <c r="D68" s="5">
        <v>3.74</v>
      </c>
      <c r="E68" s="5">
        <f t="shared" si="0"/>
        <v>3.81</v>
      </c>
      <c r="F68" s="5">
        <v>3.88</v>
      </c>
      <c r="G68" s="5">
        <v>0.35</v>
      </c>
      <c r="H68" s="5">
        <f t="shared" si="1"/>
        <v>0.41249999999999998</v>
      </c>
      <c r="I68" s="5">
        <v>0.47499999999999998</v>
      </c>
      <c r="J68" s="5">
        <f t="shared" si="2"/>
        <v>4.4400000000000004</v>
      </c>
      <c r="K68" s="5">
        <f t="shared" si="3"/>
        <v>4.6349999999999998</v>
      </c>
      <c r="L68" s="5">
        <f t="shared" si="4"/>
        <v>4.83</v>
      </c>
      <c r="M68" s="6"/>
      <c r="N68" s="95">
        <f t="shared" si="5"/>
        <v>16.872885439574063</v>
      </c>
      <c r="O68" s="95">
        <f t="shared" si="6"/>
        <v>11.400918266666251</v>
      </c>
      <c r="P68" s="95">
        <f t="shared" si="7"/>
        <v>5.4719671729078119</v>
      </c>
      <c r="Q68" s="96">
        <f t="shared" si="9"/>
        <v>70.343934345815626</v>
      </c>
      <c r="S68" s="97">
        <f t="shared" si="8"/>
        <v>0.37516764984435003</v>
      </c>
    </row>
    <row r="69" spans="1:19" hidden="1" x14ac:dyDescent="0.25">
      <c r="A69" s="103">
        <v>31038</v>
      </c>
      <c r="B69" s="7" t="s">
        <v>50</v>
      </c>
      <c r="C69" s="5">
        <v>4</v>
      </c>
      <c r="D69" s="5">
        <v>4.2</v>
      </c>
      <c r="E69" s="5">
        <f t="shared" si="0"/>
        <v>4.3250000000000002</v>
      </c>
      <c r="F69" s="5">
        <v>4.45</v>
      </c>
      <c r="G69" s="5">
        <v>0.35</v>
      </c>
      <c r="H69" s="5">
        <f t="shared" si="1"/>
        <v>0.41249999999999998</v>
      </c>
      <c r="I69" s="5">
        <v>0.47499999999999998</v>
      </c>
      <c r="J69" s="5">
        <f t="shared" si="2"/>
        <v>4.9000000000000004</v>
      </c>
      <c r="K69" s="5">
        <f t="shared" si="3"/>
        <v>5.15</v>
      </c>
      <c r="L69" s="5">
        <f t="shared" si="4"/>
        <v>5.4</v>
      </c>
      <c r="M69" s="6"/>
      <c r="N69" s="95">
        <f t="shared" si="5"/>
        <v>20.830722764906255</v>
      </c>
      <c r="O69" s="95">
        <f t="shared" si="6"/>
        <v>14.691363503414065</v>
      </c>
      <c r="P69" s="95">
        <f t="shared" si="7"/>
        <v>6.1393592614921904</v>
      </c>
      <c r="Q69" s="96">
        <f t="shared" si="9"/>
        <v>71.678718522984383</v>
      </c>
      <c r="S69" s="97">
        <f t="shared" si="8"/>
        <v>0.38228649878925008</v>
      </c>
    </row>
    <row r="70" spans="1:19" hidden="1" x14ac:dyDescent="0.25">
      <c r="A70" s="103">
        <v>41838</v>
      </c>
      <c r="B70" s="7" t="s">
        <v>51</v>
      </c>
      <c r="C70" s="5">
        <v>4.125</v>
      </c>
      <c r="D70" s="5">
        <v>4.25</v>
      </c>
      <c r="E70" s="5">
        <f t="shared" si="0"/>
        <v>4.335</v>
      </c>
      <c r="F70" s="5">
        <v>4.42</v>
      </c>
      <c r="G70" s="5">
        <v>0.35</v>
      </c>
      <c r="H70" s="5">
        <f t="shared" si="1"/>
        <v>0.41249999999999998</v>
      </c>
      <c r="I70" s="5">
        <v>0.47499999999999998</v>
      </c>
      <c r="J70" s="5">
        <f t="shared" si="2"/>
        <v>4.95</v>
      </c>
      <c r="K70" s="5">
        <f t="shared" si="3"/>
        <v>5.16</v>
      </c>
      <c r="L70" s="5">
        <f t="shared" si="4"/>
        <v>5.37</v>
      </c>
      <c r="M70" s="6"/>
      <c r="N70" s="95">
        <f t="shared" si="5"/>
        <v>20.911697315460003</v>
      </c>
      <c r="O70" s="95">
        <f t="shared" si="6"/>
        <v>14.759378984286563</v>
      </c>
      <c r="P70" s="95">
        <f t="shared" si="7"/>
        <v>6.15231833117344</v>
      </c>
      <c r="Q70" s="96">
        <f t="shared" si="9"/>
        <v>71.704636662346871</v>
      </c>
      <c r="S70" s="97">
        <f t="shared" si="8"/>
        <v>0.38242472886584994</v>
      </c>
    </row>
    <row r="71" spans="1:19" hidden="1" x14ac:dyDescent="0.25">
      <c r="A71" s="103">
        <v>40038</v>
      </c>
      <c r="B71" s="7" t="s">
        <v>52</v>
      </c>
      <c r="C71" s="5">
        <v>4.5</v>
      </c>
      <c r="D71" s="5">
        <v>4.5999999999999996</v>
      </c>
      <c r="E71" s="5">
        <f t="shared" si="0"/>
        <v>4.6899999999999995</v>
      </c>
      <c r="F71" s="5">
        <v>4.78</v>
      </c>
      <c r="G71" s="5">
        <v>0.35</v>
      </c>
      <c r="H71" s="5">
        <f t="shared" si="1"/>
        <v>0.41249999999999998</v>
      </c>
      <c r="I71" s="5">
        <v>0.47499999999999998</v>
      </c>
      <c r="J71" s="5">
        <f t="shared" si="2"/>
        <v>5.3</v>
      </c>
      <c r="K71" s="5">
        <f t="shared" si="3"/>
        <v>5.5149999999999997</v>
      </c>
      <c r="L71" s="5">
        <f t="shared" si="4"/>
        <v>5.73</v>
      </c>
      <c r="M71" s="6"/>
      <c r="N71" s="95">
        <f t="shared" si="5"/>
        <v>23.88806182702406</v>
      </c>
      <c r="O71" s="95">
        <f t="shared" si="6"/>
        <v>17.275696522166246</v>
      </c>
      <c r="P71" s="95">
        <f t="shared" si="7"/>
        <v>6.6123653048578142</v>
      </c>
      <c r="Q71" s="96">
        <f t="shared" si="9"/>
        <v>72.624730609715627</v>
      </c>
      <c r="S71" s="97">
        <f t="shared" si="8"/>
        <v>0.38733189658515005</v>
      </c>
    </row>
    <row r="72" spans="1:19" hidden="1" x14ac:dyDescent="0.25">
      <c r="A72" s="103">
        <v>50038</v>
      </c>
      <c r="B72" s="7" t="s">
        <v>53</v>
      </c>
      <c r="C72" s="5">
        <v>5.5629999999999997</v>
      </c>
      <c r="D72" s="5">
        <v>5.67</v>
      </c>
      <c r="E72" s="5">
        <f t="shared" si="0"/>
        <v>5.76</v>
      </c>
      <c r="F72" s="5">
        <v>5.85</v>
      </c>
      <c r="G72" s="5">
        <v>0.35</v>
      </c>
      <c r="H72" s="5">
        <f t="shared" si="1"/>
        <v>0.41249999999999998</v>
      </c>
      <c r="I72" s="5">
        <v>0.47499999999999998</v>
      </c>
      <c r="J72" s="5">
        <f t="shared" si="2"/>
        <v>6.37</v>
      </c>
      <c r="K72" s="5">
        <f t="shared" si="3"/>
        <v>6.585</v>
      </c>
      <c r="L72" s="5">
        <f t="shared" si="4"/>
        <v>6.8</v>
      </c>
      <c r="M72" s="6"/>
      <c r="N72" s="95">
        <f t="shared" si="5"/>
        <v>34.056611836911564</v>
      </c>
      <c r="O72" s="95">
        <f t="shared" si="6"/>
        <v>26.057626076159998</v>
      </c>
      <c r="P72" s="95">
        <f t="shared" si="7"/>
        <v>7.998985760751566</v>
      </c>
      <c r="Q72" s="96">
        <f t="shared" si="9"/>
        <v>75.397971521503138</v>
      </c>
      <c r="S72" s="97">
        <f t="shared" si="8"/>
        <v>0.40212251478135003</v>
      </c>
    </row>
    <row r="73" spans="1:19" hidden="1" x14ac:dyDescent="0.25">
      <c r="A73" s="103">
        <v>60038</v>
      </c>
      <c r="B73" s="7" t="s">
        <v>54</v>
      </c>
      <c r="C73" s="5">
        <v>6.625</v>
      </c>
      <c r="D73" s="5">
        <v>6.73</v>
      </c>
      <c r="E73" s="5">
        <f t="shared" si="0"/>
        <v>6.83</v>
      </c>
      <c r="F73" s="5">
        <v>6.93</v>
      </c>
      <c r="G73" s="5">
        <v>0.35</v>
      </c>
      <c r="H73" s="5">
        <f t="shared" si="1"/>
        <v>0.41249999999999998</v>
      </c>
      <c r="I73" s="5">
        <v>0.47499999999999998</v>
      </c>
      <c r="J73" s="5">
        <f t="shared" si="2"/>
        <v>7.4300000000000006</v>
      </c>
      <c r="K73" s="5">
        <f t="shared" si="3"/>
        <v>7.6550000000000002</v>
      </c>
      <c r="L73" s="5">
        <f t="shared" si="4"/>
        <v>7.88</v>
      </c>
      <c r="M73" s="6"/>
      <c r="N73" s="95">
        <f t="shared" si="5"/>
        <v>46.023566559291567</v>
      </c>
      <c r="O73" s="95">
        <f t="shared" si="6"/>
        <v>36.637960342646252</v>
      </c>
      <c r="P73" s="95">
        <f t="shared" si="7"/>
        <v>9.3856062166453142</v>
      </c>
      <c r="Q73" s="96">
        <f t="shared" si="9"/>
        <v>78.171212433290634</v>
      </c>
      <c r="S73" s="97">
        <f t="shared" si="8"/>
        <v>0.41691313297755</v>
      </c>
    </row>
    <row r="74" spans="1:19" hidden="1" x14ac:dyDescent="0.25">
      <c r="A74" s="103">
        <v>80038</v>
      </c>
      <c r="B74" s="7" t="s">
        <v>55</v>
      </c>
      <c r="C74" s="5">
        <v>8.625</v>
      </c>
      <c r="D74" s="5">
        <v>8.73</v>
      </c>
      <c r="E74" s="5">
        <f t="shared" si="0"/>
        <v>8.83</v>
      </c>
      <c r="F74" s="5">
        <v>8.93</v>
      </c>
      <c r="G74" s="5">
        <v>0.35</v>
      </c>
      <c r="H74" s="5">
        <f t="shared" si="1"/>
        <v>0.41249999999999998</v>
      </c>
      <c r="I74" s="5">
        <v>0.47499999999999998</v>
      </c>
      <c r="J74" s="5">
        <f t="shared" si="2"/>
        <v>9.43</v>
      </c>
      <c r="K74" s="5">
        <f t="shared" si="3"/>
        <v>9.6549999999999994</v>
      </c>
      <c r="L74" s="5">
        <f t="shared" si="4"/>
        <v>9.879999999999999</v>
      </c>
      <c r="M74" s="6"/>
      <c r="N74" s="95">
        <f t="shared" si="5"/>
        <v>73.214050945041564</v>
      </c>
      <c r="O74" s="95">
        <f t="shared" si="6"/>
        <v>61.236630792146251</v>
      </c>
      <c r="P74" s="95">
        <f t="shared" si="7"/>
        <v>11.977420152895313</v>
      </c>
      <c r="Q74" s="96">
        <f t="shared" si="9"/>
        <v>83.354840305790617</v>
      </c>
      <c r="S74" s="97">
        <f t="shared" si="8"/>
        <v>0.44455914829754994</v>
      </c>
    </row>
    <row r="75" spans="1:19" hidden="1" x14ac:dyDescent="0.25">
      <c r="A75" s="103">
        <v>3812</v>
      </c>
      <c r="B75" s="7" t="s">
        <v>34</v>
      </c>
      <c r="C75" s="5">
        <v>0.375</v>
      </c>
      <c r="D75" s="5">
        <v>0.42</v>
      </c>
      <c r="E75" s="5">
        <f t="shared" si="0"/>
        <v>0.45999999999999996</v>
      </c>
      <c r="F75" s="5">
        <v>0.5</v>
      </c>
      <c r="G75" s="5">
        <v>0.36</v>
      </c>
      <c r="H75" s="5">
        <f t="shared" si="1"/>
        <v>0.42249999999999999</v>
      </c>
      <c r="I75" s="5">
        <v>0.48499999999999999</v>
      </c>
      <c r="J75" s="5">
        <f t="shared" si="2"/>
        <v>1.1399999999999999</v>
      </c>
      <c r="K75" s="5">
        <f t="shared" si="3"/>
        <v>1.3049999999999999</v>
      </c>
      <c r="L75" s="5">
        <f t="shared" si="4"/>
        <v>1.47</v>
      </c>
      <c r="M75" s="6"/>
      <c r="N75" s="95">
        <f t="shared" si="5"/>
        <v>1.3375527056915624</v>
      </c>
      <c r="O75" s="95">
        <f t="shared" si="6"/>
        <v>0.166190251185</v>
      </c>
      <c r="P75" s="95">
        <f t="shared" si="7"/>
        <v>1.1713624545065624</v>
      </c>
      <c r="Q75" s="96">
        <f t="shared" si="9"/>
        <v>63.182724909013118</v>
      </c>
      <c r="S75" s="97">
        <f t="shared" si="8"/>
        <v>0.33697453284806994</v>
      </c>
    </row>
    <row r="76" spans="1:19" hidden="1" x14ac:dyDescent="0.25">
      <c r="A76" s="103">
        <v>1212</v>
      </c>
      <c r="B76" s="7" t="s">
        <v>35</v>
      </c>
      <c r="C76" s="5">
        <v>0.5</v>
      </c>
      <c r="D76" s="5">
        <v>0.56000000000000005</v>
      </c>
      <c r="E76" s="5">
        <f t="shared" si="0"/>
        <v>0.60000000000000009</v>
      </c>
      <c r="F76" s="5">
        <v>0.64</v>
      </c>
      <c r="G76" s="5">
        <v>0.38</v>
      </c>
      <c r="H76" s="5">
        <f t="shared" si="1"/>
        <v>0.4425</v>
      </c>
      <c r="I76" s="5">
        <v>0.505</v>
      </c>
      <c r="J76" s="5">
        <f t="shared" si="2"/>
        <v>1.32</v>
      </c>
      <c r="K76" s="5">
        <f t="shared" si="3"/>
        <v>1.4850000000000001</v>
      </c>
      <c r="L76" s="5">
        <f t="shared" si="4"/>
        <v>1.65</v>
      </c>
      <c r="M76" s="6"/>
      <c r="N76" s="95">
        <f t="shared" si="5"/>
        <v>1.7319796628990629</v>
      </c>
      <c r="O76" s="95">
        <f t="shared" si="6"/>
        <v>0.28274333850000011</v>
      </c>
      <c r="P76" s="95">
        <f t="shared" si="7"/>
        <v>1.4492363243990627</v>
      </c>
      <c r="Q76" s="96">
        <f t="shared" si="9"/>
        <v>66.618472648798118</v>
      </c>
      <c r="S76" s="97">
        <f t="shared" si="8"/>
        <v>0.35529852079358992</v>
      </c>
    </row>
    <row r="77" spans="1:19" hidden="1" x14ac:dyDescent="0.25">
      <c r="A77" s="103">
        <v>5812</v>
      </c>
      <c r="B77" s="7" t="s">
        <v>36</v>
      </c>
      <c r="C77" s="5">
        <v>0.625</v>
      </c>
      <c r="D77" s="5">
        <v>0.71</v>
      </c>
      <c r="E77" s="5">
        <f t="shared" si="0"/>
        <v>0.75</v>
      </c>
      <c r="F77" s="5">
        <v>0.79</v>
      </c>
      <c r="G77" s="5">
        <v>0.4</v>
      </c>
      <c r="H77" s="5">
        <f t="shared" si="1"/>
        <v>0.46250000000000002</v>
      </c>
      <c r="I77" s="5">
        <v>0.52500000000000002</v>
      </c>
      <c r="J77" s="5">
        <f t="shared" si="2"/>
        <v>1.51</v>
      </c>
      <c r="K77" s="5">
        <f t="shared" si="3"/>
        <v>1.675</v>
      </c>
      <c r="L77" s="5">
        <f t="shared" si="4"/>
        <v>1.84</v>
      </c>
      <c r="M77" s="6"/>
      <c r="N77" s="95">
        <f t="shared" si="5"/>
        <v>2.2035327196640631</v>
      </c>
      <c r="O77" s="95">
        <f t="shared" si="6"/>
        <v>0.44178646640625008</v>
      </c>
      <c r="P77" s="95">
        <f t="shared" si="7"/>
        <v>1.761746253257813</v>
      </c>
      <c r="Q77" s="96">
        <f t="shared" si="9"/>
        <v>70.123492506515632</v>
      </c>
      <c r="S77" s="97">
        <f t="shared" si="8"/>
        <v>0.37399196003474999</v>
      </c>
    </row>
    <row r="78" spans="1:19" hidden="1" x14ac:dyDescent="0.25">
      <c r="A78" s="103">
        <v>3412</v>
      </c>
      <c r="B78" s="7" t="s">
        <v>37</v>
      </c>
      <c r="C78" s="5">
        <v>0.75</v>
      </c>
      <c r="D78" s="5">
        <v>0.81</v>
      </c>
      <c r="E78" s="5">
        <f t="shared" si="0"/>
        <v>0.8600000000000001</v>
      </c>
      <c r="F78" s="5">
        <v>0.91</v>
      </c>
      <c r="G78" s="5">
        <v>0.42</v>
      </c>
      <c r="H78" s="5">
        <f t="shared" si="1"/>
        <v>0.48250000000000004</v>
      </c>
      <c r="I78" s="5">
        <v>0.54500000000000004</v>
      </c>
      <c r="J78" s="5">
        <f t="shared" si="2"/>
        <v>1.65</v>
      </c>
      <c r="K78" s="5">
        <f t="shared" si="3"/>
        <v>1.8250000000000002</v>
      </c>
      <c r="L78" s="5">
        <f t="shared" si="4"/>
        <v>2</v>
      </c>
      <c r="M78" s="6"/>
      <c r="N78" s="95">
        <f t="shared" si="5"/>
        <v>2.6158667549765631</v>
      </c>
      <c r="O78" s="95">
        <f t="shared" si="6"/>
        <v>0.58088048098500011</v>
      </c>
      <c r="P78" s="95">
        <f t="shared" si="7"/>
        <v>2.0349862739915627</v>
      </c>
      <c r="Q78" s="96">
        <f t="shared" si="9"/>
        <v>73.549972547983131</v>
      </c>
      <c r="S78" s="97">
        <f t="shared" si="8"/>
        <v>0.39226652025591002</v>
      </c>
    </row>
    <row r="79" spans="1:19" hidden="1" x14ac:dyDescent="0.25">
      <c r="A79" s="103">
        <v>7812</v>
      </c>
      <c r="B79" s="7" t="s">
        <v>38</v>
      </c>
      <c r="C79" s="5">
        <v>0.875</v>
      </c>
      <c r="D79" s="5">
        <v>0.94</v>
      </c>
      <c r="E79" s="5">
        <f t="shared" si="0"/>
        <v>0.995</v>
      </c>
      <c r="F79" s="5">
        <v>1.05</v>
      </c>
      <c r="G79" s="5">
        <v>0.43</v>
      </c>
      <c r="H79" s="5">
        <f t="shared" si="1"/>
        <v>0.49250000000000005</v>
      </c>
      <c r="I79" s="5">
        <v>0.55500000000000005</v>
      </c>
      <c r="J79" s="5">
        <f t="shared" si="2"/>
        <v>1.7999999999999998</v>
      </c>
      <c r="K79" s="5">
        <f t="shared" si="3"/>
        <v>1.98</v>
      </c>
      <c r="L79" s="5">
        <f t="shared" si="4"/>
        <v>2.16</v>
      </c>
      <c r="M79" s="6"/>
      <c r="N79" s="95">
        <f t="shared" si="5"/>
        <v>3.0790749562649999</v>
      </c>
      <c r="O79" s="95">
        <f t="shared" si="6"/>
        <v>0.77756381582906253</v>
      </c>
      <c r="P79" s="95">
        <f t="shared" si="7"/>
        <v>2.3015111404359372</v>
      </c>
      <c r="Q79" s="96">
        <f t="shared" si="9"/>
        <v>75.523022280871871</v>
      </c>
      <c r="S79" s="97">
        <f t="shared" si="8"/>
        <v>0.40278945216464995</v>
      </c>
    </row>
    <row r="80" spans="1:19" hidden="1" x14ac:dyDescent="0.25">
      <c r="A80" s="103">
        <v>11812</v>
      </c>
      <c r="B80" s="7" t="s">
        <v>39</v>
      </c>
      <c r="C80" s="5">
        <v>1.125</v>
      </c>
      <c r="D80" s="5">
        <v>1.2</v>
      </c>
      <c r="E80" s="5">
        <f t="shared" si="0"/>
        <v>1.2549999999999999</v>
      </c>
      <c r="F80" s="5">
        <v>1.31</v>
      </c>
      <c r="G80" s="5">
        <v>0.45</v>
      </c>
      <c r="H80" s="5">
        <f t="shared" si="1"/>
        <v>0.51249999999999996</v>
      </c>
      <c r="I80" s="5">
        <v>0.57499999999999996</v>
      </c>
      <c r="J80" s="5">
        <f t="shared" si="2"/>
        <v>2.1</v>
      </c>
      <c r="K80" s="5">
        <f t="shared" si="3"/>
        <v>2.2799999999999998</v>
      </c>
      <c r="L80" s="5">
        <f t="shared" si="4"/>
        <v>2.46</v>
      </c>
      <c r="M80" s="6"/>
      <c r="N80" s="95">
        <f t="shared" si="5"/>
        <v>4.08281380794</v>
      </c>
      <c r="O80" s="95">
        <f t="shared" si="6"/>
        <v>1.2370217408915622</v>
      </c>
      <c r="P80" s="95">
        <f t="shared" si="7"/>
        <v>2.8457920670484378</v>
      </c>
      <c r="Q80" s="96">
        <f t="shared" si="9"/>
        <v>79.491584134096868</v>
      </c>
      <c r="S80" s="97">
        <f t="shared" si="8"/>
        <v>0.42395511538184999</v>
      </c>
    </row>
    <row r="81" spans="1:19" hidden="1" x14ac:dyDescent="0.25">
      <c r="A81" s="103">
        <v>13812</v>
      </c>
      <c r="B81" s="7" t="s">
        <v>40</v>
      </c>
      <c r="C81" s="5">
        <v>1.375</v>
      </c>
      <c r="D81" s="5">
        <v>1.45</v>
      </c>
      <c r="E81" s="5">
        <f t="shared" si="0"/>
        <v>1.51</v>
      </c>
      <c r="F81" s="5">
        <v>1.57</v>
      </c>
      <c r="G81" s="5">
        <v>0.46</v>
      </c>
      <c r="H81" s="5">
        <f t="shared" si="1"/>
        <v>0.52249999999999996</v>
      </c>
      <c r="I81" s="5">
        <v>0.58499999999999996</v>
      </c>
      <c r="J81" s="5">
        <f t="shared" si="2"/>
        <v>2.37</v>
      </c>
      <c r="K81" s="5">
        <f t="shared" si="3"/>
        <v>2.5549999999999997</v>
      </c>
      <c r="L81" s="5">
        <f t="shared" si="4"/>
        <v>2.74</v>
      </c>
      <c r="M81" s="6"/>
      <c r="N81" s="95">
        <f t="shared" si="5"/>
        <v>5.127098839754062</v>
      </c>
      <c r="O81" s="95">
        <f t="shared" si="6"/>
        <v>1.7907863503162502</v>
      </c>
      <c r="P81" s="95">
        <f t="shared" si="7"/>
        <v>3.3363124894378116</v>
      </c>
      <c r="Q81" s="96">
        <f t="shared" si="9"/>
        <v>81.912624978875613</v>
      </c>
      <c r="S81" s="97">
        <f t="shared" si="8"/>
        <v>0.43686733322066995</v>
      </c>
    </row>
    <row r="82" spans="1:19" hidden="1" x14ac:dyDescent="0.25">
      <c r="A82" s="103">
        <v>15812</v>
      </c>
      <c r="B82" s="7" t="s">
        <v>41</v>
      </c>
      <c r="C82" s="5">
        <v>1.625</v>
      </c>
      <c r="D82" s="5">
        <v>1.71</v>
      </c>
      <c r="E82" s="5">
        <f t="shared" si="0"/>
        <v>1.77</v>
      </c>
      <c r="F82" s="98">
        <v>1.83</v>
      </c>
      <c r="G82" s="5">
        <v>0.47</v>
      </c>
      <c r="H82" s="5">
        <f t="shared" si="1"/>
        <v>0.53249999999999997</v>
      </c>
      <c r="I82" s="5">
        <v>0.59499999999999997</v>
      </c>
      <c r="J82" s="5">
        <f t="shared" si="2"/>
        <v>2.65</v>
      </c>
      <c r="K82" s="5">
        <f t="shared" si="3"/>
        <v>2.835</v>
      </c>
      <c r="L82" s="5">
        <f t="shared" si="4"/>
        <v>3.02</v>
      </c>
      <c r="M82" s="6"/>
      <c r="N82" s="95">
        <f t="shared" si="5"/>
        <v>6.3124217465990631</v>
      </c>
      <c r="O82" s="95">
        <f t="shared" si="6"/>
        <v>2.4605739032962499</v>
      </c>
      <c r="P82" s="95">
        <f t="shared" si="7"/>
        <v>3.8518478433028132</v>
      </c>
      <c r="Q82" s="96">
        <f t="shared" si="9"/>
        <v>84.38369568660562</v>
      </c>
      <c r="S82" s="97">
        <f t="shared" si="8"/>
        <v>0.45004637699522998</v>
      </c>
    </row>
    <row r="83" spans="1:19" hidden="1" x14ac:dyDescent="0.25">
      <c r="A83" s="103">
        <v>11012</v>
      </c>
      <c r="B83" s="7" t="s">
        <v>42</v>
      </c>
      <c r="C83" s="5">
        <v>1.9</v>
      </c>
      <c r="D83" s="5">
        <v>1.97</v>
      </c>
      <c r="E83" s="5">
        <f t="shared" si="0"/>
        <v>2.0299999999999998</v>
      </c>
      <c r="F83" s="98">
        <v>2.09</v>
      </c>
      <c r="G83" s="5">
        <v>0.48</v>
      </c>
      <c r="H83" s="5">
        <f t="shared" si="1"/>
        <v>0.54249999999999998</v>
      </c>
      <c r="I83" s="5">
        <v>0.60499999999999998</v>
      </c>
      <c r="J83" s="5">
        <f t="shared" si="2"/>
        <v>2.9299999999999997</v>
      </c>
      <c r="K83" s="5">
        <f t="shared" si="3"/>
        <v>3.1149999999999998</v>
      </c>
      <c r="L83" s="5">
        <f t="shared" si="4"/>
        <v>3.3</v>
      </c>
      <c r="M83" s="6"/>
      <c r="N83" s="95">
        <f t="shared" si="5"/>
        <v>7.6208950853240625</v>
      </c>
      <c r="O83" s="95">
        <f t="shared" si="6"/>
        <v>3.2365472878462493</v>
      </c>
      <c r="P83" s="95">
        <f t="shared" si="7"/>
        <v>4.3843477974778136</v>
      </c>
      <c r="Q83" s="96">
        <f t="shared" si="9"/>
        <v>86.888695594955635</v>
      </c>
      <c r="S83" s="97">
        <f t="shared" si="8"/>
        <v>0.46340637650643002</v>
      </c>
    </row>
    <row r="84" spans="1:19" hidden="1" x14ac:dyDescent="0.25">
      <c r="A84" s="103">
        <v>21812</v>
      </c>
      <c r="B84" s="7" t="s">
        <v>43</v>
      </c>
      <c r="C84" s="5">
        <v>2.125</v>
      </c>
      <c r="D84" s="5">
        <v>2.2200000000000002</v>
      </c>
      <c r="E84" s="5">
        <f t="shared" si="0"/>
        <v>2.2800000000000002</v>
      </c>
      <c r="F84" s="98">
        <v>2.34</v>
      </c>
      <c r="G84" s="5">
        <v>0.49</v>
      </c>
      <c r="H84" s="5">
        <f t="shared" si="1"/>
        <v>0.55249999999999999</v>
      </c>
      <c r="I84" s="5">
        <v>0.61499999999999999</v>
      </c>
      <c r="J84" s="5">
        <f t="shared" si="2"/>
        <v>3.2</v>
      </c>
      <c r="K84" s="5">
        <f t="shared" si="3"/>
        <v>3.3850000000000002</v>
      </c>
      <c r="L84" s="5">
        <f t="shared" si="4"/>
        <v>3.57</v>
      </c>
      <c r="M84" s="6"/>
      <c r="N84" s="95">
        <f t="shared" si="5"/>
        <v>8.9992688605115649</v>
      </c>
      <c r="O84" s="95">
        <f t="shared" si="6"/>
        <v>4.0828138079400009</v>
      </c>
      <c r="P84" s="95">
        <f t="shared" si="7"/>
        <v>4.916455052571564</v>
      </c>
      <c r="Q84" s="96">
        <f t="shared" si="9"/>
        <v>89.39291010514313</v>
      </c>
      <c r="S84" s="97">
        <f t="shared" si="8"/>
        <v>0.47676218722743002</v>
      </c>
    </row>
    <row r="85" spans="1:19" hidden="1" x14ac:dyDescent="0.25">
      <c r="A85" s="103">
        <v>20012</v>
      </c>
      <c r="B85" s="7" t="s">
        <v>44</v>
      </c>
      <c r="C85" s="5">
        <v>2.375</v>
      </c>
      <c r="D85" s="5">
        <v>2.4700000000000002</v>
      </c>
      <c r="E85" s="5">
        <f t="shared" ref="E85:E116" si="10">(F85+D85)/2</f>
        <v>2.54</v>
      </c>
      <c r="F85" s="7">
        <v>2.61</v>
      </c>
      <c r="G85" s="5">
        <v>0.5</v>
      </c>
      <c r="H85" s="5">
        <f t="shared" ref="H85:H116" si="11">(I85+G85)/2</f>
        <v>0.5625</v>
      </c>
      <c r="I85" s="5">
        <v>0.625</v>
      </c>
      <c r="J85" s="5">
        <f t="shared" ref="J85:J116" si="12">D85+G85*2</f>
        <v>3.47</v>
      </c>
      <c r="K85" s="5">
        <f t="shared" ref="K85:K116" si="13">E85+H85*2</f>
        <v>3.665</v>
      </c>
      <c r="L85" s="5">
        <f t="shared" ref="L85:L116" si="14">F85+I85*2</f>
        <v>3.86</v>
      </c>
      <c r="M85" s="6"/>
      <c r="N85" s="95">
        <f t="shared" ref="N85:N116" si="15">1/4*3.14159265*K85*K85</f>
        <v>10.549644833286564</v>
      </c>
      <c r="O85" s="95">
        <f t="shared" ref="O85:O116" si="16">1/4*3.14159265*E85*E85</f>
        <v>5.0670747851850004</v>
      </c>
      <c r="P85" s="95">
        <f t="shared" ref="P85:P116" si="17">N85-O85</f>
        <v>5.4825700481015636</v>
      </c>
      <c r="Q85" s="96">
        <f t="shared" si="9"/>
        <v>91.965140096203129</v>
      </c>
      <c r="S85" s="97">
        <f t="shared" ref="S85:S116" si="18">(Q85/225)*1.2</f>
        <v>0.49048074717974999</v>
      </c>
    </row>
    <row r="86" spans="1:19" hidden="1" x14ac:dyDescent="0.25">
      <c r="A86" s="103">
        <v>25812</v>
      </c>
      <c r="B86" s="7" t="s">
        <v>45</v>
      </c>
      <c r="C86" s="5">
        <v>2.625</v>
      </c>
      <c r="D86" s="5">
        <v>2.72</v>
      </c>
      <c r="E86" s="5">
        <f t="shared" si="10"/>
        <v>2.8</v>
      </c>
      <c r="F86" s="7">
        <v>2.88</v>
      </c>
      <c r="G86" s="5">
        <v>0.5</v>
      </c>
      <c r="H86" s="5">
        <f t="shared" si="11"/>
        <v>0.5625</v>
      </c>
      <c r="I86" s="5">
        <v>0.625</v>
      </c>
      <c r="J86" s="5">
        <f t="shared" si="12"/>
        <v>3.72</v>
      </c>
      <c r="K86" s="5">
        <f t="shared" si="13"/>
        <v>3.9249999999999998</v>
      </c>
      <c r="L86" s="5">
        <f t="shared" si="14"/>
        <v>4.13</v>
      </c>
      <c r="M86" s="6"/>
      <c r="N86" s="95">
        <f t="shared" si="15"/>
        <v>12.099549567164063</v>
      </c>
      <c r="O86" s="95">
        <f t="shared" si="16"/>
        <v>6.1575215939999994</v>
      </c>
      <c r="P86" s="95">
        <f t="shared" si="17"/>
        <v>5.9420279731640635</v>
      </c>
      <c r="Q86" s="96">
        <f t="shared" si="9"/>
        <v>92.884055946328132</v>
      </c>
      <c r="S86" s="97">
        <f t="shared" si="18"/>
        <v>0.49538163171375005</v>
      </c>
    </row>
    <row r="87" spans="1:19" hidden="1" x14ac:dyDescent="0.25">
      <c r="A87" s="103">
        <v>21012</v>
      </c>
      <c r="B87" s="7" t="s">
        <v>46</v>
      </c>
      <c r="C87" s="5">
        <v>2.875</v>
      </c>
      <c r="D87" s="5">
        <v>2.98</v>
      </c>
      <c r="E87" s="5">
        <f t="shared" si="10"/>
        <v>3.06</v>
      </c>
      <c r="F87" s="7">
        <v>3.14</v>
      </c>
      <c r="G87" s="5">
        <v>0.5</v>
      </c>
      <c r="H87" s="5">
        <f t="shared" si="11"/>
        <v>0.5625</v>
      </c>
      <c r="I87" s="5">
        <v>0.625</v>
      </c>
      <c r="J87" s="5">
        <f t="shared" si="12"/>
        <v>3.98</v>
      </c>
      <c r="K87" s="5">
        <f t="shared" si="13"/>
        <v>4.1850000000000005</v>
      </c>
      <c r="L87" s="5">
        <f t="shared" si="14"/>
        <v>4.3900000000000006</v>
      </c>
      <c r="M87" s="6"/>
      <c r="N87" s="95">
        <f t="shared" si="15"/>
        <v>13.755640132611568</v>
      </c>
      <c r="O87" s="95">
        <f t="shared" si="16"/>
        <v>7.3541542343850006</v>
      </c>
      <c r="P87" s="95">
        <f t="shared" si="17"/>
        <v>6.401485898226567</v>
      </c>
      <c r="Q87" s="96">
        <f t="shared" si="9"/>
        <v>93.802971796453136</v>
      </c>
      <c r="S87" s="97">
        <f t="shared" si="18"/>
        <v>0.50028251624775011</v>
      </c>
    </row>
    <row r="88" spans="1:19" hidden="1" x14ac:dyDescent="0.25">
      <c r="A88" s="103">
        <v>31812</v>
      </c>
      <c r="B88" s="7" t="s">
        <v>47</v>
      </c>
      <c r="C88" s="5">
        <v>3.125</v>
      </c>
      <c r="D88" s="5">
        <v>3.23</v>
      </c>
      <c r="E88" s="5">
        <f t="shared" si="10"/>
        <v>3.31</v>
      </c>
      <c r="F88" s="7">
        <v>3.39</v>
      </c>
      <c r="G88" s="5">
        <v>0.5</v>
      </c>
      <c r="H88" s="5">
        <f t="shared" si="11"/>
        <v>0.5625</v>
      </c>
      <c r="I88" s="5">
        <v>0.625</v>
      </c>
      <c r="J88" s="5">
        <f t="shared" si="12"/>
        <v>4.2300000000000004</v>
      </c>
      <c r="K88" s="5">
        <f t="shared" si="13"/>
        <v>4.4350000000000005</v>
      </c>
      <c r="L88" s="5">
        <f t="shared" si="14"/>
        <v>4.6400000000000006</v>
      </c>
      <c r="M88" s="6"/>
      <c r="N88" s="95">
        <f t="shared" si="15"/>
        <v>15.448173172799068</v>
      </c>
      <c r="O88" s="95">
        <f t="shared" si="16"/>
        <v>8.604900808166251</v>
      </c>
      <c r="P88" s="95">
        <f t="shared" si="17"/>
        <v>6.8432723646328171</v>
      </c>
      <c r="Q88" s="96">
        <f t="shared" ref="Q88:Q119" si="19">(2*(H88)*72+2*(P88))</f>
        <v>94.686544729265634</v>
      </c>
      <c r="S88" s="97">
        <f t="shared" si="18"/>
        <v>0.50499490522275003</v>
      </c>
    </row>
    <row r="89" spans="1:19" hidden="1" x14ac:dyDescent="0.25">
      <c r="A89" s="103">
        <v>30012</v>
      </c>
      <c r="B89" s="7" t="s">
        <v>48</v>
      </c>
      <c r="C89" s="5">
        <v>3.5</v>
      </c>
      <c r="D89" s="5">
        <v>3.61</v>
      </c>
      <c r="E89" s="5">
        <f t="shared" si="10"/>
        <v>3.6849999999999996</v>
      </c>
      <c r="F89" s="7">
        <v>3.76</v>
      </c>
      <c r="G89" s="5">
        <v>0.5</v>
      </c>
      <c r="H89" s="5">
        <f t="shared" si="11"/>
        <v>0.5625</v>
      </c>
      <c r="I89" s="5">
        <v>0.625</v>
      </c>
      <c r="J89" s="5">
        <f t="shared" si="12"/>
        <v>4.6099999999999994</v>
      </c>
      <c r="K89" s="5">
        <f t="shared" si="13"/>
        <v>4.8099999999999996</v>
      </c>
      <c r="L89" s="5">
        <f t="shared" si="14"/>
        <v>5.01</v>
      </c>
      <c r="M89" s="6"/>
      <c r="N89" s="95">
        <f t="shared" si="15"/>
        <v>18.171050427416247</v>
      </c>
      <c r="O89" s="95">
        <f t="shared" si="16"/>
        <v>10.665098363174062</v>
      </c>
      <c r="P89" s="95">
        <f t="shared" si="17"/>
        <v>7.5059520642421855</v>
      </c>
      <c r="Q89" s="96">
        <f t="shared" si="19"/>
        <v>96.011904128484375</v>
      </c>
      <c r="S89" s="97">
        <f t="shared" si="18"/>
        <v>0.51206348868524998</v>
      </c>
    </row>
    <row r="90" spans="1:19" hidden="1" x14ac:dyDescent="0.25">
      <c r="A90" s="103">
        <v>35812</v>
      </c>
      <c r="B90" s="7" t="s">
        <v>49</v>
      </c>
      <c r="C90" s="5">
        <v>3.625</v>
      </c>
      <c r="D90" s="5">
        <v>3.74</v>
      </c>
      <c r="E90" s="5">
        <f t="shared" si="10"/>
        <v>3.81</v>
      </c>
      <c r="F90" s="7">
        <v>3.88</v>
      </c>
      <c r="G90" s="5">
        <v>0.5</v>
      </c>
      <c r="H90" s="5">
        <f t="shared" si="11"/>
        <v>0.5625</v>
      </c>
      <c r="I90" s="5">
        <v>0.625</v>
      </c>
      <c r="J90" s="5">
        <f t="shared" si="12"/>
        <v>4.74</v>
      </c>
      <c r="K90" s="5">
        <f t="shared" si="13"/>
        <v>4.9350000000000005</v>
      </c>
      <c r="L90" s="5">
        <f t="shared" si="14"/>
        <v>5.13</v>
      </c>
      <c r="M90" s="6"/>
      <c r="N90" s="95">
        <f t="shared" si="15"/>
        <v>19.127763564111568</v>
      </c>
      <c r="O90" s="95">
        <f t="shared" si="16"/>
        <v>11.400918266666251</v>
      </c>
      <c r="P90" s="95">
        <f t="shared" si="17"/>
        <v>7.7268452974453172</v>
      </c>
      <c r="Q90" s="96">
        <f t="shared" si="19"/>
        <v>96.453690594890631</v>
      </c>
      <c r="S90" s="97">
        <f t="shared" si="18"/>
        <v>0.51441968317275</v>
      </c>
    </row>
    <row r="91" spans="1:19" hidden="1" x14ac:dyDescent="0.25">
      <c r="A91" s="103">
        <v>41812</v>
      </c>
      <c r="B91" s="7" t="s">
        <v>51</v>
      </c>
      <c r="C91" s="5">
        <v>4.125</v>
      </c>
      <c r="D91" s="5">
        <v>4.25</v>
      </c>
      <c r="E91" s="5">
        <f t="shared" si="10"/>
        <v>4.335</v>
      </c>
      <c r="F91" s="7">
        <v>4.42</v>
      </c>
      <c r="G91" s="5">
        <v>0.5</v>
      </c>
      <c r="H91" s="5">
        <f t="shared" si="11"/>
        <v>0.5625</v>
      </c>
      <c r="I91" s="5">
        <v>0.625</v>
      </c>
      <c r="J91" s="5">
        <f t="shared" si="12"/>
        <v>5.25</v>
      </c>
      <c r="K91" s="5">
        <f t="shared" si="13"/>
        <v>5.46</v>
      </c>
      <c r="L91" s="5">
        <f t="shared" si="14"/>
        <v>5.67</v>
      </c>
      <c r="M91" s="6"/>
      <c r="N91" s="95">
        <f t="shared" si="15"/>
        <v>23.413975861185001</v>
      </c>
      <c r="O91" s="95">
        <f t="shared" si="16"/>
        <v>14.759378984286563</v>
      </c>
      <c r="P91" s="95">
        <f t="shared" si="17"/>
        <v>8.654596876898438</v>
      </c>
      <c r="Q91" s="96">
        <f t="shared" si="19"/>
        <v>98.309193753796876</v>
      </c>
      <c r="S91" s="97">
        <f t="shared" si="18"/>
        <v>0.52431570002024996</v>
      </c>
    </row>
    <row r="92" spans="1:19" hidden="1" x14ac:dyDescent="0.25">
      <c r="A92" s="103">
        <v>40012</v>
      </c>
      <c r="B92" s="7" t="s">
        <v>52</v>
      </c>
      <c r="C92" s="5">
        <v>4.5</v>
      </c>
      <c r="D92" s="5">
        <v>4.5999999999999996</v>
      </c>
      <c r="E92" s="5">
        <f t="shared" si="10"/>
        <v>4.6899999999999995</v>
      </c>
      <c r="F92" s="7">
        <v>4.78</v>
      </c>
      <c r="G92" s="5">
        <v>0.5</v>
      </c>
      <c r="H92" s="5">
        <f t="shared" si="11"/>
        <v>0.5625</v>
      </c>
      <c r="I92" s="5">
        <v>0.625</v>
      </c>
      <c r="J92" s="5">
        <f t="shared" si="12"/>
        <v>5.6</v>
      </c>
      <c r="K92" s="5">
        <f t="shared" si="13"/>
        <v>5.8149999999999995</v>
      </c>
      <c r="L92" s="5">
        <f t="shared" si="14"/>
        <v>6.03</v>
      </c>
      <c r="M92" s="6"/>
      <c r="N92" s="95">
        <f t="shared" si="15"/>
        <v>26.557630181361557</v>
      </c>
      <c r="O92" s="95">
        <f t="shared" si="16"/>
        <v>17.275696522166246</v>
      </c>
      <c r="P92" s="95">
        <f t="shared" si="17"/>
        <v>9.2819336591953103</v>
      </c>
      <c r="Q92" s="96">
        <f t="shared" si="19"/>
        <v>99.563867318390621</v>
      </c>
      <c r="S92" s="97">
        <f t="shared" si="18"/>
        <v>0.53100729236474997</v>
      </c>
    </row>
    <row r="93" spans="1:19" hidden="1" x14ac:dyDescent="0.25">
      <c r="A93" s="103">
        <v>50012</v>
      </c>
      <c r="B93" s="7" t="s">
        <v>53</v>
      </c>
      <c r="C93" s="5">
        <v>5.5629999999999997</v>
      </c>
      <c r="D93" s="5">
        <v>5.67</v>
      </c>
      <c r="E93" s="5">
        <f t="shared" si="10"/>
        <v>5.76</v>
      </c>
      <c r="F93" s="7">
        <v>5.85</v>
      </c>
      <c r="G93" s="5">
        <v>0.5</v>
      </c>
      <c r="H93" s="5">
        <f t="shared" si="11"/>
        <v>0.5625</v>
      </c>
      <c r="I93" s="5">
        <v>0.625</v>
      </c>
      <c r="J93" s="5">
        <f t="shared" si="12"/>
        <v>6.67</v>
      </c>
      <c r="K93" s="5">
        <f t="shared" si="13"/>
        <v>6.8849999999999998</v>
      </c>
      <c r="L93" s="5">
        <f t="shared" si="14"/>
        <v>7.1</v>
      </c>
      <c r="M93" s="6"/>
      <c r="N93" s="95">
        <f t="shared" si="15"/>
        <v>37.230405811574059</v>
      </c>
      <c r="O93" s="95">
        <f t="shared" si="16"/>
        <v>26.057626076159998</v>
      </c>
      <c r="P93" s="95">
        <f t="shared" si="17"/>
        <v>11.172779735414061</v>
      </c>
      <c r="Q93" s="96">
        <f t="shared" si="19"/>
        <v>103.34555947082812</v>
      </c>
      <c r="S93" s="97">
        <f t="shared" si="18"/>
        <v>0.55117631717774995</v>
      </c>
    </row>
    <row r="94" spans="1:19" hidden="1" x14ac:dyDescent="0.25">
      <c r="A94" s="103">
        <v>60012</v>
      </c>
      <c r="B94" s="7" t="s">
        <v>54</v>
      </c>
      <c r="C94" s="5">
        <v>6.625</v>
      </c>
      <c r="D94" s="5">
        <v>6.73</v>
      </c>
      <c r="E94" s="5">
        <f t="shared" si="10"/>
        <v>6.83</v>
      </c>
      <c r="F94" s="7">
        <v>6.93</v>
      </c>
      <c r="G94" s="5">
        <v>0.5</v>
      </c>
      <c r="H94" s="5">
        <f t="shared" si="11"/>
        <v>0.5625</v>
      </c>
      <c r="I94" s="5">
        <v>0.625</v>
      </c>
      <c r="J94" s="5">
        <f t="shared" si="12"/>
        <v>7.73</v>
      </c>
      <c r="K94" s="5">
        <f t="shared" si="13"/>
        <v>7.9550000000000001</v>
      </c>
      <c r="L94" s="5">
        <f t="shared" si="14"/>
        <v>8.18</v>
      </c>
      <c r="M94" s="6"/>
      <c r="N94" s="95">
        <f t="shared" si="15"/>
        <v>49.70158615427907</v>
      </c>
      <c r="O94" s="95">
        <f t="shared" si="16"/>
        <v>36.637960342646252</v>
      </c>
      <c r="P94" s="95">
        <f t="shared" si="17"/>
        <v>13.063625811632818</v>
      </c>
      <c r="Q94" s="96">
        <f t="shared" si="19"/>
        <v>107.12725162326564</v>
      </c>
      <c r="S94" s="97">
        <f t="shared" si="18"/>
        <v>0.57134534199075004</v>
      </c>
    </row>
    <row r="95" spans="1:19" hidden="1" x14ac:dyDescent="0.25">
      <c r="A95" s="103">
        <v>80012</v>
      </c>
      <c r="B95" s="7" t="s">
        <v>55</v>
      </c>
      <c r="C95" s="5">
        <v>8.625</v>
      </c>
      <c r="D95" s="5">
        <v>8.73</v>
      </c>
      <c r="E95" s="5">
        <f t="shared" si="10"/>
        <v>8.83</v>
      </c>
      <c r="F95" s="7">
        <v>8.93</v>
      </c>
      <c r="G95" s="5">
        <v>0.5</v>
      </c>
      <c r="H95" s="5">
        <f t="shared" si="11"/>
        <v>0.5625</v>
      </c>
      <c r="I95" s="5">
        <v>0.625</v>
      </c>
      <c r="J95" s="5">
        <f t="shared" si="12"/>
        <v>9.73</v>
      </c>
      <c r="K95" s="5">
        <f t="shared" si="13"/>
        <v>9.9550000000000001</v>
      </c>
      <c r="L95" s="5">
        <f t="shared" si="14"/>
        <v>10.18</v>
      </c>
      <c r="M95" s="6"/>
      <c r="N95" s="95">
        <f t="shared" si="15"/>
        <v>77.834548335029069</v>
      </c>
      <c r="O95" s="95">
        <f t="shared" si="16"/>
        <v>61.236630792146251</v>
      </c>
      <c r="P95" s="95">
        <f t="shared" si="17"/>
        <v>16.597917542882819</v>
      </c>
      <c r="Q95" s="96">
        <f t="shared" si="19"/>
        <v>114.19583508576564</v>
      </c>
      <c r="S95" s="97">
        <f t="shared" si="18"/>
        <v>0.60904445379075001</v>
      </c>
    </row>
    <row r="96" spans="1:19" hidden="1" x14ac:dyDescent="0.25">
      <c r="A96" s="103">
        <v>1234</v>
      </c>
      <c r="B96" s="7" t="s">
        <v>35</v>
      </c>
      <c r="C96" s="5">
        <v>0.5</v>
      </c>
      <c r="D96" s="5">
        <v>0.56000000000000005</v>
      </c>
      <c r="E96" s="5">
        <f t="shared" si="10"/>
        <v>0.60000000000000009</v>
      </c>
      <c r="F96" s="5">
        <v>0.64</v>
      </c>
      <c r="G96" s="5">
        <v>0.62</v>
      </c>
      <c r="H96" s="5">
        <f t="shared" si="11"/>
        <v>0.6825</v>
      </c>
      <c r="I96" s="5">
        <v>0.745</v>
      </c>
      <c r="J96" s="5">
        <f t="shared" si="12"/>
        <v>1.8</v>
      </c>
      <c r="K96" s="5">
        <f t="shared" si="13"/>
        <v>1.9650000000000001</v>
      </c>
      <c r="L96" s="5">
        <f t="shared" si="14"/>
        <v>2.13</v>
      </c>
      <c r="M96" s="6"/>
      <c r="N96" s="95">
        <f t="shared" si="15"/>
        <v>3.0325990199990631</v>
      </c>
      <c r="O96" s="95">
        <f t="shared" si="16"/>
        <v>0.28274333850000011</v>
      </c>
      <c r="P96" s="95">
        <f t="shared" si="17"/>
        <v>2.7498556814990631</v>
      </c>
      <c r="Q96" s="96">
        <f t="shared" si="19"/>
        <v>103.77971136299813</v>
      </c>
      <c r="S96" s="97">
        <f t="shared" si="18"/>
        <v>0.55349179393599002</v>
      </c>
    </row>
    <row r="97" spans="1:19" hidden="1" x14ac:dyDescent="0.25">
      <c r="A97" s="103">
        <v>5834</v>
      </c>
      <c r="B97" s="7" t="s">
        <v>36</v>
      </c>
      <c r="C97" s="5">
        <v>0.625</v>
      </c>
      <c r="D97" s="5">
        <v>0.71</v>
      </c>
      <c r="E97" s="5">
        <f t="shared" si="10"/>
        <v>0.75</v>
      </c>
      <c r="F97" s="5">
        <v>0.79</v>
      </c>
      <c r="G97" s="5">
        <v>0.66</v>
      </c>
      <c r="H97" s="5">
        <f t="shared" si="11"/>
        <v>0.72250000000000003</v>
      </c>
      <c r="I97" s="5">
        <v>0.78500000000000003</v>
      </c>
      <c r="J97" s="5">
        <f t="shared" si="12"/>
        <v>2.0300000000000002</v>
      </c>
      <c r="K97" s="5">
        <f t="shared" si="13"/>
        <v>2.1950000000000003</v>
      </c>
      <c r="L97" s="5">
        <f t="shared" si="14"/>
        <v>2.3600000000000003</v>
      </c>
      <c r="M97" s="6"/>
      <c r="N97" s="95">
        <f t="shared" si="15"/>
        <v>3.7840679818790637</v>
      </c>
      <c r="O97" s="95">
        <f t="shared" si="16"/>
        <v>0.44178646640625008</v>
      </c>
      <c r="P97" s="95">
        <f t="shared" si="17"/>
        <v>3.3422815154728136</v>
      </c>
      <c r="Q97" s="96">
        <f t="shared" si="19"/>
        <v>110.72456303094563</v>
      </c>
      <c r="S97" s="97">
        <f t="shared" si="18"/>
        <v>0.59053100283171001</v>
      </c>
    </row>
    <row r="98" spans="1:19" hidden="1" x14ac:dyDescent="0.25">
      <c r="A98" s="103">
        <v>3434</v>
      </c>
      <c r="B98" s="7" t="s">
        <v>37</v>
      </c>
      <c r="C98" s="5">
        <v>0.75</v>
      </c>
      <c r="D98" s="5">
        <v>0.81</v>
      </c>
      <c r="E98" s="5">
        <f t="shared" si="10"/>
        <v>0.8600000000000001</v>
      </c>
      <c r="F98" s="5">
        <v>0.91</v>
      </c>
      <c r="G98" s="5">
        <v>0.68</v>
      </c>
      <c r="H98" s="5">
        <f t="shared" si="11"/>
        <v>0.74250000000000005</v>
      </c>
      <c r="I98" s="5">
        <v>0.80500000000000005</v>
      </c>
      <c r="J98" s="5">
        <f t="shared" si="12"/>
        <v>2.17</v>
      </c>
      <c r="K98" s="5">
        <f t="shared" si="13"/>
        <v>2.3450000000000002</v>
      </c>
      <c r="L98" s="5">
        <f t="shared" si="14"/>
        <v>2.52</v>
      </c>
      <c r="M98" s="6"/>
      <c r="N98" s="95">
        <f t="shared" si="15"/>
        <v>4.3189241305415633</v>
      </c>
      <c r="O98" s="95">
        <f t="shared" si="16"/>
        <v>0.58088048098500011</v>
      </c>
      <c r="P98" s="95">
        <f t="shared" si="17"/>
        <v>3.7380436495565634</v>
      </c>
      <c r="Q98" s="96">
        <f t="shared" si="19"/>
        <v>114.39608729911313</v>
      </c>
      <c r="S98" s="97">
        <f t="shared" si="18"/>
        <v>0.6101124655952701</v>
      </c>
    </row>
    <row r="99" spans="1:19" hidden="1" x14ac:dyDescent="0.25">
      <c r="A99" s="103">
        <v>7834</v>
      </c>
      <c r="B99" s="7" t="s">
        <v>38</v>
      </c>
      <c r="C99" s="5">
        <v>0.875</v>
      </c>
      <c r="D99" s="5">
        <v>0.94</v>
      </c>
      <c r="E99" s="5">
        <f t="shared" si="10"/>
        <v>0.995</v>
      </c>
      <c r="F99" s="5">
        <v>1.05</v>
      </c>
      <c r="G99" s="5">
        <v>0.7</v>
      </c>
      <c r="H99" s="5">
        <f t="shared" si="11"/>
        <v>0.76249999999999996</v>
      </c>
      <c r="I99" s="5">
        <v>0.82499999999999996</v>
      </c>
      <c r="J99" s="5">
        <f t="shared" si="12"/>
        <v>2.34</v>
      </c>
      <c r="K99" s="5">
        <f t="shared" si="13"/>
        <v>2.52</v>
      </c>
      <c r="L99" s="5">
        <f t="shared" si="14"/>
        <v>2.7</v>
      </c>
      <c r="M99" s="6"/>
      <c r="N99" s="95">
        <f t="shared" si="15"/>
        <v>4.9875924911400009</v>
      </c>
      <c r="O99" s="95">
        <f t="shared" si="16"/>
        <v>0.77756381582906253</v>
      </c>
      <c r="P99" s="95">
        <f t="shared" si="17"/>
        <v>4.2100286753109382</v>
      </c>
      <c r="Q99" s="96">
        <f t="shared" si="19"/>
        <v>118.22005735062187</v>
      </c>
      <c r="S99" s="97">
        <f t="shared" si="18"/>
        <v>0.63050697253665</v>
      </c>
    </row>
    <row r="100" spans="1:19" hidden="1" x14ac:dyDescent="0.25">
      <c r="A100" s="103">
        <v>11834</v>
      </c>
      <c r="B100" s="7" t="s">
        <v>39</v>
      </c>
      <c r="C100" s="5">
        <v>1.125</v>
      </c>
      <c r="D100" s="5">
        <v>1.2</v>
      </c>
      <c r="E100" s="5">
        <f t="shared" si="10"/>
        <v>1.2549999999999999</v>
      </c>
      <c r="F100" s="5">
        <v>1.31</v>
      </c>
      <c r="G100" s="5">
        <v>0.74</v>
      </c>
      <c r="H100" s="5">
        <f t="shared" si="11"/>
        <v>0.80249999999999999</v>
      </c>
      <c r="I100" s="5">
        <v>0.86499999999999999</v>
      </c>
      <c r="J100" s="5">
        <f t="shared" si="12"/>
        <v>2.6799999999999997</v>
      </c>
      <c r="K100" s="5">
        <f t="shared" si="13"/>
        <v>2.86</v>
      </c>
      <c r="L100" s="5">
        <f t="shared" si="14"/>
        <v>3.04</v>
      </c>
      <c r="M100" s="6"/>
      <c r="N100" s="95">
        <f t="shared" si="15"/>
        <v>6.4242428099849995</v>
      </c>
      <c r="O100" s="95">
        <f t="shared" si="16"/>
        <v>1.2370217408915622</v>
      </c>
      <c r="P100" s="95">
        <f t="shared" si="17"/>
        <v>5.1872210690934377</v>
      </c>
      <c r="Q100" s="96">
        <f t="shared" si="19"/>
        <v>125.93444213818688</v>
      </c>
      <c r="S100" s="97">
        <f t="shared" si="18"/>
        <v>0.67165035807033002</v>
      </c>
    </row>
    <row r="101" spans="1:19" hidden="1" x14ac:dyDescent="0.25">
      <c r="A101" s="103">
        <v>13834</v>
      </c>
      <c r="B101" s="7" t="s">
        <v>40</v>
      </c>
      <c r="C101" s="5">
        <v>1.375</v>
      </c>
      <c r="D101" s="5">
        <v>1.45</v>
      </c>
      <c r="E101" s="5">
        <f t="shared" si="10"/>
        <v>1.51</v>
      </c>
      <c r="F101" s="5">
        <v>1.57</v>
      </c>
      <c r="G101" s="5">
        <v>0.75</v>
      </c>
      <c r="H101" s="5">
        <f t="shared" si="11"/>
        <v>0.8125</v>
      </c>
      <c r="I101" s="5">
        <v>0.875</v>
      </c>
      <c r="J101" s="5">
        <f t="shared" si="12"/>
        <v>2.95</v>
      </c>
      <c r="K101" s="5">
        <f t="shared" si="13"/>
        <v>3.1349999999999998</v>
      </c>
      <c r="L101" s="5">
        <f t="shared" si="14"/>
        <v>3.3200000000000003</v>
      </c>
      <c r="M101" s="6"/>
      <c r="N101" s="95">
        <f t="shared" si="15"/>
        <v>7.7190698556365618</v>
      </c>
      <c r="O101" s="95">
        <f t="shared" si="16"/>
        <v>1.7907863503162502</v>
      </c>
      <c r="P101" s="95">
        <f t="shared" si="17"/>
        <v>5.9282835053203113</v>
      </c>
      <c r="Q101" s="96">
        <f t="shared" si="19"/>
        <v>128.85656701064062</v>
      </c>
      <c r="S101" s="97">
        <f t="shared" si="18"/>
        <v>0.68723502405674997</v>
      </c>
    </row>
    <row r="102" spans="1:19" hidden="1" x14ac:dyDescent="0.25">
      <c r="A102" s="103">
        <v>15834</v>
      </c>
      <c r="B102" s="7" t="s">
        <v>41</v>
      </c>
      <c r="C102" s="5">
        <v>1.625</v>
      </c>
      <c r="D102" s="5">
        <v>1.71</v>
      </c>
      <c r="E102" s="5">
        <f t="shared" si="10"/>
        <v>1.77</v>
      </c>
      <c r="F102" s="98">
        <v>1.83</v>
      </c>
      <c r="G102" s="5">
        <v>0.75</v>
      </c>
      <c r="H102" s="5">
        <f t="shared" si="11"/>
        <v>0.8125</v>
      </c>
      <c r="I102" s="5">
        <v>0.875</v>
      </c>
      <c r="J102" s="5">
        <f t="shared" si="12"/>
        <v>3.21</v>
      </c>
      <c r="K102" s="5">
        <f t="shared" si="13"/>
        <v>3.395</v>
      </c>
      <c r="L102" s="5">
        <f t="shared" si="14"/>
        <v>3.58</v>
      </c>
      <c r="M102" s="6"/>
      <c r="N102" s="95">
        <f t="shared" si="15"/>
        <v>9.0525188559290637</v>
      </c>
      <c r="O102" s="95">
        <f t="shared" si="16"/>
        <v>2.4605739032962499</v>
      </c>
      <c r="P102" s="95">
        <f t="shared" si="17"/>
        <v>6.5919449526328133</v>
      </c>
      <c r="Q102" s="96">
        <f t="shared" si="19"/>
        <v>130.18388990526563</v>
      </c>
      <c r="S102" s="97">
        <f t="shared" si="18"/>
        <v>0.6943140794947501</v>
      </c>
    </row>
    <row r="103" spans="1:19" hidden="1" x14ac:dyDescent="0.25">
      <c r="A103" s="103">
        <v>11034</v>
      </c>
      <c r="B103" s="7" t="s">
        <v>42</v>
      </c>
      <c r="C103" s="5">
        <v>1.9</v>
      </c>
      <c r="D103" s="5">
        <v>1.97</v>
      </c>
      <c r="E103" s="5">
        <f t="shared" si="10"/>
        <v>2.0299999999999998</v>
      </c>
      <c r="F103" s="98">
        <v>2.09</v>
      </c>
      <c r="G103" s="5">
        <v>0.75</v>
      </c>
      <c r="H103" s="5">
        <f t="shared" si="11"/>
        <v>0.8125</v>
      </c>
      <c r="I103" s="5">
        <v>0.875</v>
      </c>
      <c r="J103" s="5">
        <f t="shared" si="12"/>
        <v>3.4699999999999998</v>
      </c>
      <c r="K103" s="5">
        <f t="shared" si="13"/>
        <v>3.6549999999999998</v>
      </c>
      <c r="L103" s="5">
        <f t="shared" si="14"/>
        <v>3.84</v>
      </c>
      <c r="M103" s="6"/>
      <c r="N103" s="95">
        <f t="shared" si="15"/>
        <v>10.492153687791562</v>
      </c>
      <c r="O103" s="95">
        <f t="shared" si="16"/>
        <v>3.2365472878462493</v>
      </c>
      <c r="P103" s="95">
        <f t="shared" si="17"/>
        <v>7.2556063999453126</v>
      </c>
      <c r="Q103" s="96">
        <f t="shared" si="19"/>
        <v>131.51121279989061</v>
      </c>
      <c r="S103" s="97">
        <f t="shared" si="18"/>
        <v>0.70139313493274991</v>
      </c>
    </row>
    <row r="104" spans="1:19" hidden="1" x14ac:dyDescent="0.25">
      <c r="A104" s="103">
        <v>21834</v>
      </c>
      <c r="B104" s="7" t="s">
        <v>43</v>
      </c>
      <c r="C104" s="5">
        <v>2.125</v>
      </c>
      <c r="D104" s="5">
        <v>2.2200000000000002</v>
      </c>
      <c r="E104" s="5">
        <f t="shared" si="10"/>
        <v>2.2800000000000002</v>
      </c>
      <c r="F104" s="98">
        <v>2.34</v>
      </c>
      <c r="G104" s="5">
        <v>0.75</v>
      </c>
      <c r="H104" s="5">
        <f t="shared" si="11"/>
        <v>0.8125</v>
      </c>
      <c r="I104" s="5">
        <v>0.875</v>
      </c>
      <c r="J104" s="5">
        <f t="shared" si="12"/>
        <v>3.72</v>
      </c>
      <c r="K104" s="5">
        <f t="shared" si="13"/>
        <v>3.9050000000000002</v>
      </c>
      <c r="L104" s="5">
        <f t="shared" si="14"/>
        <v>4.09</v>
      </c>
      <c r="M104" s="6"/>
      <c r="N104" s="95">
        <f t="shared" si="15"/>
        <v>11.976556214916565</v>
      </c>
      <c r="O104" s="95">
        <f t="shared" si="16"/>
        <v>4.0828138079400009</v>
      </c>
      <c r="P104" s="95">
        <f t="shared" si="17"/>
        <v>7.893742406976564</v>
      </c>
      <c r="Q104" s="96">
        <f t="shared" si="19"/>
        <v>132.78748481395314</v>
      </c>
      <c r="S104" s="97">
        <f t="shared" si="18"/>
        <v>0.70819991900775003</v>
      </c>
    </row>
    <row r="105" spans="1:19" hidden="1" x14ac:dyDescent="0.25">
      <c r="A105" s="103">
        <v>20034</v>
      </c>
      <c r="B105" s="7" t="s">
        <v>44</v>
      </c>
      <c r="C105" s="5">
        <v>2.375</v>
      </c>
      <c r="D105" s="5">
        <v>2.4700000000000002</v>
      </c>
      <c r="E105" s="5">
        <f t="shared" si="10"/>
        <v>2.54</v>
      </c>
      <c r="F105" s="5">
        <v>2.61</v>
      </c>
      <c r="G105" s="5">
        <v>0.75</v>
      </c>
      <c r="H105" s="5">
        <f t="shared" si="11"/>
        <v>0.8125</v>
      </c>
      <c r="I105" s="5">
        <v>0.875</v>
      </c>
      <c r="J105" s="5">
        <f t="shared" si="12"/>
        <v>3.97</v>
      </c>
      <c r="K105" s="5">
        <f t="shared" si="13"/>
        <v>4.165</v>
      </c>
      <c r="L105" s="5">
        <f t="shared" si="14"/>
        <v>4.3599999999999994</v>
      </c>
      <c r="M105" s="6"/>
      <c r="N105" s="95">
        <f t="shared" si="15"/>
        <v>13.624478639474063</v>
      </c>
      <c r="O105" s="95">
        <f t="shared" si="16"/>
        <v>5.0670747851850004</v>
      </c>
      <c r="P105" s="95">
        <f t="shared" si="17"/>
        <v>8.5574038542890634</v>
      </c>
      <c r="Q105" s="96">
        <f t="shared" si="19"/>
        <v>134.11480770857813</v>
      </c>
      <c r="S105" s="97">
        <f t="shared" si="18"/>
        <v>0.71527897444575006</v>
      </c>
    </row>
    <row r="106" spans="1:19" hidden="1" x14ac:dyDescent="0.25">
      <c r="A106" s="103">
        <v>25834</v>
      </c>
      <c r="B106" s="7" t="s">
        <v>45</v>
      </c>
      <c r="C106" s="5">
        <v>2.625</v>
      </c>
      <c r="D106" s="5">
        <v>2.72</v>
      </c>
      <c r="E106" s="5">
        <f t="shared" si="10"/>
        <v>2.8</v>
      </c>
      <c r="F106" s="7">
        <v>2.88</v>
      </c>
      <c r="G106" s="5">
        <v>0.75</v>
      </c>
      <c r="H106" s="5">
        <f t="shared" si="11"/>
        <v>0.8125</v>
      </c>
      <c r="I106" s="5">
        <v>0.875</v>
      </c>
      <c r="J106" s="5">
        <f t="shared" si="12"/>
        <v>4.2200000000000006</v>
      </c>
      <c r="K106" s="5">
        <f t="shared" si="13"/>
        <v>4.4249999999999998</v>
      </c>
      <c r="L106" s="5">
        <f t="shared" si="14"/>
        <v>4.63</v>
      </c>
      <c r="M106" s="6"/>
      <c r="N106" s="95">
        <f t="shared" si="15"/>
        <v>15.378586895601561</v>
      </c>
      <c r="O106" s="95">
        <f t="shared" si="16"/>
        <v>6.1575215939999994</v>
      </c>
      <c r="P106" s="95">
        <f t="shared" si="17"/>
        <v>9.2210653016015627</v>
      </c>
      <c r="Q106" s="96">
        <f t="shared" si="19"/>
        <v>135.44213060320311</v>
      </c>
      <c r="S106" s="97">
        <f t="shared" si="18"/>
        <v>0.72235802988374997</v>
      </c>
    </row>
    <row r="107" spans="1:19" hidden="1" x14ac:dyDescent="0.25">
      <c r="A107" s="103">
        <v>21034</v>
      </c>
      <c r="B107" s="7" t="s">
        <v>46</v>
      </c>
      <c r="C107" s="5">
        <v>2.875</v>
      </c>
      <c r="D107" s="5">
        <v>2.98</v>
      </c>
      <c r="E107" s="5">
        <f t="shared" si="10"/>
        <v>3.06</v>
      </c>
      <c r="F107" s="7">
        <v>3.14</v>
      </c>
      <c r="G107" s="5">
        <v>0.75</v>
      </c>
      <c r="H107" s="5">
        <f t="shared" si="11"/>
        <v>0.8125</v>
      </c>
      <c r="I107" s="5">
        <v>0.875</v>
      </c>
      <c r="J107" s="5">
        <f t="shared" si="12"/>
        <v>4.4800000000000004</v>
      </c>
      <c r="K107" s="5">
        <f t="shared" si="13"/>
        <v>4.6850000000000005</v>
      </c>
      <c r="L107" s="5">
        <f t="shared" si="14"/>
        <v>4.8900000000000006</v>
      </c>
      <c r="M107" s="6"/>
      <c r="N107" s="95">
        <f t="shared" si="15"/>
        <v>17.238880983299069</v>
      </c>
      <c r="O107" s="95">
        <f t="shared" si="16"/>
        <v>7.3541542343850006</v>
      </c>
      <c r="P107" s="95">
        <f t="shared" si="17"/>
        <v>9.8847267489140691</v>
      </c>
      <c r="Q107" s="96">
        <f t="shared" si="19"/>
        <v>136.76945349782812</v>
      </c>
      <c r="S107" s="97">
        <f t="shared" si="18"/>
        <v>0.72943708532175</v>
      </c>
    </row>
    <row r="108" spans="1:19" hidden="1" x14ac:dyDescent="0.25">
      <c r="A108" s="103">
        <v>31834</v>
      </c>
      <c r="B108" s="7" t="s">
        <v>47</v>
      </c>
      <c r="C108" s="5">
        <v>3.125</v>
      </c>
      <c r="D108" s="5">
        <v>3.23</v>
      </c>
      <c r="E108" s="5">
        <f t="shared" si="10"/>
        <v>3.31</v>
      </c>
      <c r="F108" s="7">
        <v>3.39</v>
      </c>
      <c r="G108" s="5">
        <v>0.75</v>
      </c>
      <c r="H108" s="5">
        <f t="shared" si="11"/>
        <v>0.8125</v>
      </c>
      <c r="I108" s="5">
        <v>0.875</v>
      </c>
      <c r="J108" s="5">
        <f t="shared" si="12"/>
        <v>4.7300000000000004</v>
      </c>
      <c r="K108" s="5">
        <f t="shared" si="13"/>
        <v>4.9350000000000005</v>
      </c>
      <c r="L108" s="5">
        <f t="shared" si="14"/>
        <v>5.1400000000000006</v>
      </c>
      <c r="M108" s="6"/>
      <c r="N108" s="95">
        <f t="shared" si="15"/>
        <v>19.127763564111568</v>
      </c>
      <c r="O108" s="95">
        <f t="shared" si="16"/>
        <v>8.604900808166251</v>
      </c>
      <c r="P108" s="95">
        <f t="shared" si="17"/>
        <v>10.522862755945317</v>
      </c>
      <c r="Q108" s="96">
        <f t="shared" si="19"/>
        <v>138.04572551189062</v>
      </c>
      <c r="S108" s="97">
        <f t="shared" si="18"/>
        <v>0.73624386939675002</v>
      </c>
    </row>
    <row r="109" spans="1:19" hidden="1" x14ac:dyDescent="0.25">
      <c r="A109" s="103">
        <v>30034</v>
      </c>
      <c r="B109" s="7" t="s">
        <v>48</v>
      </c>
      <c r="C109" s="5">
        <v>3.5</v>
      </c>
      <c r="D109" s="5">
        <v>3.61</v>
      </c>
      <c r="E109" s="5">
        <f t="shared" si="10"/>
        <v>3.6849999999999996</v>
      </c>
      <c r="F109" s="7">
        <v>3.76</v>
      </c>
      <c r="G109" s="5">
        <v>0.75</v>
      </c>
      <c r="H109" s="5">
        <f t="shared" si="11"/>
        <v>0.8125</v>
      </c>
      <c r="I109" s="5">
        <v>0.875</v>
      </c>
      <c r="J109" s="5">
        <f t="shared" si="12"/>
        <v>5.1099999999999994</v>
      </c>
      <c r="K109" s="5">
        <f t="shared" si="13"/>
        <v>5.31</v>
      </c>
      <c r="L109" s="5">
        <f t="shared" si="14"/>
        <v>5.51</v>
      </c>
      <c r="M109" s="6"/>
      <c r="N109" s="95">
        <f t="shared" si="15"/>
        <v>22.14516512966625</v>
      </c>
      <c r="O109" s="95">
        <f t="shared" si="16"/>
        <v>10.665098363174062</v>
      </c>
      <c r="P109" s="95">
        <f t="shared" si="17"/>
        <v>11.480066766492188</v>
      </c>
      <c r="Q109" s="96">
        <f t="shared" si="19"/>
        <v>139.96013353298437</v>
      </c>
      <c r="S109" s="97">
        <f t="shared" si="18"/>
        <v>0.74645404550924987</v>
      </c>
    </row>
    <row r="110" spans="1:19" hidden="1" x14ac:dyDescent="0.25">
      <c r="A110" s="103">
        <v>35834</v>
      </c>
      <c r="B110" s="7" t="s">
        <v>49</v>
      </c>
      <c r="C110" s="5">
        <v>3.625</v>
      </c>
      <c r="D110" s="5">
        <v>3.74</v>
      </c>
      <c r="E110" s="5">
        <f t="shared" si="10"/>
        <v>3.81</v>
      </c>
      <c r="F110" s="7">
        <v>3.88</v>
      </c>
      <c r="G110" s="5">
        <v>0.75</v>
      </c>
      <c r="H110" s="5">
        <f t="shared" si="11"/>
        <v>0.8125</v>
      </c>
      <c r="I110" s="5">
        <v>0.875</v>
      </c>
      <c r="J110" s="5">
        <f t="shared" si="12"/>
        <v>5.24</v>
      </c>
      <c r="K110" s="5">
        <f t="shared" si="13"/>
        <v>5.4350000000000005</v>
      </c>
      <c r="L110" s="5">
        <f t="shared" si="14"/>
        <v>5.63</v>
      </c>
      <c r="M110" s="6"/>
      <c r="N110" s="95">
        <f t="shared" si="15"/>
        <v>23.200053036674067</v>
      </c>
      <c r="O110" s="95">
        <f t="shared" si="16"/>
        <v>11.400918266666251</v>
      </c>
      <c r="P110" s="95">
        <f t="shared" si="17"/>
        <v>11.799134770007816</v>
      </c>
      <c r="Q110" s="96">
        <f t="shared" si="19"/>
        <v>140.59826954001562</v>
      </c>
      <c r="S110" s="97">
        <f t="shared" si="18"/>
        <v>0.74985743754675005</v>
      </c>
    </row>
    <row r="111" spans="1:19" hidden="1" x14ac:dyDescent="0.25">
      <c r="A111" s="103">
        <v>41834</v>
      </c>
      <c r="B111" s="7" t="s">
        <v>51</v>
      </c>
      <c r="C111" s="5">
        <v>4.125</v>
      </c>
      <c r="D111" s="5">
        <v>4.25</v>
      </c>
      <c r="E111" s="5">
        <f t="shared" si="10"/>
        <v>4.335</v>
      </c>
      <c r="F111" s="7">
        <v>4.42</v>
      </c>
      <c r="G111" s="5">
        <v>0.75</v>
      </c>
      <c r="H111" s="5">
        <f t="shared" si="11"/>
        <v>0.8125</v>
      </c>
      <c r="I111" s="5">
        <v>0.875</v>
      </c>
      <c r="J111" s="5">
        <f t="shared" si="12"/>
        <v>5.75</v>
      </c>
      <c r="K111" s="5">
        <f t="shared" si="13"/>
        <v>5.96</v>
      </c>
      <c r="L111" s="5">
        <f t="shared" si="14"/>
        <v>6.17</v>
      </c>
      <c r="M111" s="6"/>
      <c r="N111" s="95">
        <f t="shared" si="15"/>
        <v>27.898599369060001</v>
      </c>
      <c r="O111" s="95">
        <f t="shared" si="16"/>
        <v>14.759378984286563</v>
      </c>
      <c r="P111" s="95">
        <f t="shared" si="17"/>
        <v>13.139220384773438</v>
      </c>
      <c r="Q111" s="96">
        <f t="shared" si="19"/>
        <v>143.27844076954688</v>
      </c>
      <c r="S111" s="97">
        <f t="shared" si="18"/>
        <v>0.76415168410425005</v>
      </c>
    </row>
    <row r="112" spans="1:19" hidden="1" x14ac:dyDescent="0.25">
      <c r="A112" s="103">
        <v>40034</v>
      </c>
      <c r="B112" s="7" t="s">
        <v>52</v>
      </c>
      <c r="C112" s="5">
        <v>4.5</v>
      </c>
      <c r="D112" s="5">
        <v>4.5999999999999996</v>
      </c>
      <c r="E112" s="5">
        <f t="shared" si="10"/>
        <v>4.6899999999999995</v>
      </c>
      <c r="F112" s="7">
        <v>4.78</v>
      </c>
      <c r="G112" s="5">
        <v>0.75</v>
      </c>
      <c r="H112" s="5">
        <f t="shared" si="11"/>
        <v>0.8125</v>
      </c>
      <c r="I112" s="5">
        <v>0.875</v>
      </c>
      <c r="J112" s="5">
        <f t="shared" si="12"/>
        <v>6.1</v>
      </c>
      <c r="K112" s="5">
        <f t="shared" si="13"/>
        <v>6.3149999999999995</v>
      </c>
      <c r="L112" s="5">
        <f t="shared" si="14"/>
        <v>6.53</v>
      </c>
      <c r="M112" s="6"/>
      <c r="N112" s="95">
        <f t="shared" si="15"/>
        <v>31.321070036924063</v>
      </c>
      <c r="O112" s="95">
        <f t="shared" si="16"/>
        <v>17.275696522166246</v>
      </c>
      <c r="P112" s="95">
        <f t="shared" si="17"/>
        <v>14.045373514757816</v>
      </c>
      <c r="Q112" s="96">
        <f t="shared" si="19"/>
        <v>145.09074702951563</v>
      </c>
      <c r="S112" s="97">
        <f t="shared" si="18"/>
        <v>0.77381731749075</v>
      </c>
    </row>
    <row r="113" spans="1:19" hidden="1" x14ac:dyDescent="0.25">
      <c r="A113" s="103">
        <v>50034</v>
      </c>
      <c r="B113" s="7" t="s">
        <v>53</v>
      </c>
      <c r="C113" s="5">
        <v>5.5629999999999997</v>
      </c>
      <c r="D113" s="5">
        <v>5.67</v>
      </c>
      <c r="E113" s="5">
        <f t="shared" si="10"/>
        <v>5.76</v>
      </c>
      <c r="F113" s="7">
        <v>5.85</v>
      </c>
      <c r="G113" s="5">
        <v>0.75</v>
      </c>
      <c r="H113" s="5">
        <f t="shared" si="11"/>
        <v>0.8125</v>
      </c>
      <c r="I113" s="5">
        <v>0.875</v>
      </c>
      <c r="J113" s="5">
        <f t="shared" si="12"/>
        <v>7.17</v>
      </c>
      <c r="K113" s="5">
        <f t="shared" si="13"/>
        <v>7.3849999999999998</v>
      </c>
      <c r="L113" s="5">
        <f t="shared" si="14"/>
        <v>7.6</v>
      </c>
      <c r="M113" s="6"/>
      <c r="N113" s="95">
        <f t="shared" si="15"/>
        <v>42.834221701011565</v>
      </c>
      <c r="O113" s="95">
        <f t="shared" si="16"/>
        <v>26.057626076159998</v>
      </c>
      <c r="P113" s="95">
        <f t="shared" si="17"/>
        <v>16.776595624851566</v>
      </c>
      <c r="Q113" s="96">
        <f t="shared" si="19"/>
        <v>150.55319124970313</v>
      </c>
      <c r="S113" s="97">
        <f t="shared" si="18"/>
        <v>0.80295035333175002</v>
      </c>
    </row>
    <row r="114" spans="1:19" hidden="1" x14ac:dyDescent="0.25">
      <c r="A114" s="103">
        <v>60034</v>
      </c>
      <c r="B114" s="7" t="s">
        <v>54</v>
      </c>
      <c r="C114" s="5">
        <v>6.625</v>
      </c>
      <c r="D114" s="5">
        <v>6.73</v>
      </c>
      <c r="E114" s="5">
        <f t="shared" si="10"/>
        <v>6.83</v>
      </c>
      <c r="F114" s="7">
        <v>6.93</v>
      </c>
      <c r="G114" s="5">
        <v>0.75</v>
      </c>
      <c r="H114" s="5">
        <f t="shared" si="11"/>
        <v>0.8125</v>
      </c>
      <c r="I114" s="5">
        <v>0.875</v>
      </c>
      <c r="J114" s="5">
        <f t="shared" si="12"/>
        <v>8.23</v>
      </c>
      <c r="K114" s="5">
        <f t="shared" si="13"/>
        <v>8.4550000000000001</v>
      </c>
      <c r="L114" s="5">
        <f t="shared" si="14"/>
        <v>8.68</v>
      </c>
      <c r="M114" s="6"/>
      <c r="N114" s="95">
        <f t="shared" si="15"/>
        <v>56.145778077591565</v>
      </c>
      <c r="O114" s="95">
        <f t="shared" si="16"/>
        <v>36.637960342646252</v>
      </c>
      <c r="P114" s="95">
        <f t="shared" si="17"/>
        <v>19.507817734945313</v>
      </c>
      <c r="Q114" s="96">
        <f t="shared" si="19"/>
        <v>156.01563546989064</v>
      </c>
      <c r="S114" s="97">
        <f t="shared" si="18"/>
        <v>0.83208338917275004</v>
      </c>
    </row>
    <row r="115" spans="1:19" hidden="1" x14ac:dyDescent="0.25">
      <c r="A115" s="103">
        <v>80034</v>
      </c>
      <c r="B115" s="7" t="s">
        <v>55</v>
      </c>
      <c r="C115" s="5">
        <v>8.625</v>
      </c>
      <c r="D115" s="5">
        <v>8.73</v>
      </c>
      <c r="E115" s="5">
        <f t="shared" si="10"/>
        <v>8.83</v>
      </c>
      <c r="F115" s="7">
        <v>8.93</v>
      </c>
      <c r="G115" s="5">
        <v>0.75</v>
      </c>
      <c r="H115" s="5">
        <f t="shared" si="11"/>
        <v>0.8125</v>
      </c>
      <c r="I115" s="5">
        <v>0.875</v>
      </c>
      <c r="J115" s="5">
        <f t="shared" si="12"/>
        <v>10.23</v>
      </c>
      <c r="K115" s="5">
        <f t="shared" si="13"/>
        <v>10.455</v>
      </c>
      <c r="L115" s="5">
        <f t="shared" si="14"/>
        <v>10.68</v>
      </c>
      <c r="M115" s="6"/>
      <c r="N115" s="95">
        <f t="shared" si="15"/>
        <v>85.849536583341575</v>
      </c>
      <c r="O115" s="95">
        <f t="shared" si="16"/>
        <v>61.236630792146251</v>
      </c>
      <c r="P115" s="95">
        <f t="shared" si="17"/>
        <v>24.612905791195324</v>
      </c>
      <c r="Q115" s="96">
        <f t="shared" si="19"/>
        <v>166.22581158239063</v>
      </c>
      <c r="S115" s="97">
        <f t="shared" si="18"/>
        <v>0.88653766177275006</v>
      </c>
    </row>
    <row r="116" spans="1:19" hidden="1" x14ac:dyDescent="0.25">
      <c r="A116" s="103">
        <v>3810</v>
      </c>
      <c r="B116" s="7" t="s">
        <v>34</v>
      </c>
      <c r="C116" s="5">
        <v>0.375</v>
      </c>
      <c r="D116" s="5">
        <v>0.42</v>
      </c>
      <c r="E116" s="5">
        <f t="shared" si="10"/>
        <v>0.45999999999999996</v>
      </c>
      <c r="F116" s="5">
        <v>0.5</v>
      </c>
      <c r="G116" s="5">
        <v>0.75</v>
      </c>
      <c r="H116" s="5">
        <f t="shared" si="11"/>
        <v>0.8125</v>
      </c>
      <c r="I116" s="5">
        <v>0.875</v>
      </c>
      <c r="J116" s="5">
        <f t="shared" si="12"/>
        <v>1.92</v>
      </c>
      <c r="K116" s="5">
        <f t="shared" si="13"/>
        <v>2.085</v>
      </c>
      <c r="L116" s="5">
        <f t="shared" si="14"/>
        <v>2.25</v>
      </c>
      <c r="M116" s="6"/>
      <c r="N116" s="95">
        <f t="shared" si="15"/>
        <v>3.4143025269740628</v>
      </c>
      <c r="O116" s="95">
        <f t="shared" si="16"/>
        <v>0.166190251185</v>
      </c>
      <c r="P116" s="95">
        <f t="shared" si="17"/>
        <v>3.2481122757890626</v>
      </c>
      <c r="Q116" s="96">
        <f t="shared" si="19"/>
        <v>123.49622455157812</v>
      </c>
      <c r="S116" s="97">
        <f t="shared" si="18"/>
        <v>0.65864653094174996</v>
      </c>
    </row>
    <row r="117" spans="1:19" hidden="1" x14ac:dyDescent="0.25">
      <c r="A117" s="103">
        <v>1210</v>
      </c>
      <c r="B117" s="7" t="s">
        <v>35</v>
      </c>
      <c r="C117" s="5">
        <v>0.5</v>
      </c>
      <c r="D117" s="5">
        <v>0.56000000000000005</v>
      </c>
      <c r="E117" s="5">
        <f t="shared" ref="E117:E148" si="20">(F117+D117)/2</f>
        <v>0.60000000000000009</v>
      </c>
      <c r="F117" s="5">
        <v>0.64</v>
      </c>
      <c r="G117" s="5">
        <v>0.79</v>
      </c>
      <c r="H117" s="5">
        <f t="shared" ref="H117:H136" si="21">(I117+G117)/2</f>
        <v>0.85250000000000004</v>
      </c>
      <c r="I117" s="5">
        <v>0.91500000000000004</v>
      </c>
      <c r="J117" s="5">
        <f t="shared" ref="J117:J148" si="22">D117+G117*2</f>
        <v>2.14</v>
      </c>
      <c r="K117" s="5">
        <f t="shared" ref="K117:K148" si="23">E117+H117*2</f>
        <v>2.3050000000000002</v>
      </c>
      <c r="L117" s="5">
        <f t="shared" ref="L117:L148" si="24">F117+I117*2</f>
        <v>2.4700000000000002</v>
      </c>
      <c r="M117" s="6"/>
      <c r="N117" s="95">
        <f t="shared" ref="N117:N148" si="25">1/4*3.14159265*K117*K117</f>
        <v>4.1728400723165633</v>
      </c>
      <c r="O117" s="95">
        <f t="shared" ref="O117:O148" si="26">1/4*3.14159265*E117*E117</f>
        <v>0.28274333850000011</v>
      </c>
      <c r="P117" s="95">
        <f t="shared" ref="P117:P148" si="27">N117-O117</f>
        <v>3.8900967338165633</v>
      </c>
      <c r="Q117" s="96">
        <f t="shared" si="19"/>
        <v>130.54019346763315</v>
      </c>
      <c r="S117" s="97">
        <f t="shared" ref="S117:S148" si="28">(Q117/225)*1.2</f>
        <v>0.69621436516071011</v>
      </c>
    </row>
    <row r="118" spans="1:19" hidden="1" x14ac:dyDescent="0.25">
      <c r="A118" s="103">
        <v>5810</v>
      </c>
      <c r="B118" s="7" t="s">
        <v>36</v>
      </c>
      <c r="C118" s="5">
        <v>0.625</v>
      </c>
      <c r="D118" s="5">
        <v>0.71</v>
      </c>
      <c r="E118" s="5">
        <f t="shared" si="20"/>
        <v>0.75</v>
      </c>
      <c r="F118" s="5">
        <v>0.79</v>
      </c>
      <c r="G118" s="5">
        <v>0.83</v>
      </c>
      <c r="H118" s="5">
        <f t="shared" si="21"/>
        <v>0.89249999999999996</v>
      </c>
      <c r="I118" s="5">
        <v>0.95499999999999996</v>
      </c>
      <c r="J118" s="5">
        <f t="shared" si="22"/>
        <v>2.37</v>
      </c>
      <c r="K118" s="5">
        <f t="shared" si="23"/>
        <v>2.5350000000000001</v>
      </c>
      <c r="L118" s="5">
        <f t="shared" si="24"/>
        <v>2.7</v>
      </c>
      <c r="M118" s="6"/>
      <c r="N118" s="95">
        <f t="shared" si="25"/>
        <v>5.0471453068115633</v>
      </c>
      <c r="O118" s="95">
        <f t="shared" si="26"/>
        <v>0.44178646640625008</v>
      </c>
      <c r="P118" s="95">
        <f t="shared" si="27"/>
        <v>4.6053588404053132</v>
      </c>
      <c r="Q118" s="96">
        <f t="shared" si="19"/>
        <v>137.73071768081061</v>
      </c>
      <c r="S118" s="97">
        <f t="shared" si="28"/>
        <v>0.73456382763098993</v>
      </c>
    </row>
    <row r="119" spans="1:19" hidden="1" x14ac:dyDescent="0.25">
      <c r="A119" s="103">
        <v>3410</v>
      </c>
      <c r="B119" s="7" t="s">
        <v>37</v>
      </c>
      <c r="C119" s="5">
        <v>0.75</v>
      </c>
      <c r="D119" s="5">
        <v>0.81</v>
      </c>
      <c r="E119" s="5">
        <f t="shared" si="20"/>
        <v>0.8600000000000001</v>
      </c>
      <c r="F119" s="5">
        <v>0.91</v>
      </c>
      <c r="G119" s="5">
        <v>0.85</v>
      </c>
      <c r="H119" s="5">
        <f t="shared" si="21"/>
        <v>0.91249999999999998</v>
      </c>
      <c r="I119" s="5">
        <v>0.97499999999999998</v>
      </c>
      <c r="J119" s="5">
        <f t="shared" si="22"/>
        <v>2.5099999999999998</v>
      </c>
      <c r="K119" s="5">
        <f t="shared" si="23"/>
        <v>2.6850000000000001</v>
      </c>
      <c r="L119" s="5">
        <f t="shared" si="24"/>
        <v>2.86</v>
      </c>
      <c r="M119" s="6"/>
      <c r="N119" s="95">
        <f t="shared" si="25"/>
        <v>5.6621120680490629</v>
      </c>
      <c r="O119" s="95">
        <f t="shared" si="26"/>
        <v>0.58088048098500011</v>
      </c>
      <c r="P119" s="95">
        <f t="shared" si="27"/>
        <v>5.081231587064063</v>
      </c>
      <c r="Q119" s="96">
        <f t="shared" si="19"/>
        <v>141.56246317412814</v>
      </c>
      <c r="S119" s="97">
        <f t="shared" si="28"/>
        <v>0.75499980359535013</v>
      </c>
    </row>
    <row r="120" spans="1:19" hidden="1" x14ac:dyDescent="0.25">
      <c r="A120" s="103">
        <v>7810</v>
      </c>
      <c r="B120" s="7" t="s">
        <v>38</v>
      </c>
      <c r="C120" s="5">
        <v>0.875</v>
      </c>
      <c r="D120" s="5">
        <v>0.94</v>
      </c>
      <c r="E120" s="5">
        <f t="shared" si="20"/>
        <v>0.995</v>
      </c>
      <c r="F120" s="5">
        <v>1.05</v>
      </c>
      <c r="G120" s="5">
        <v>0.88</v>
      </c>
      <c r="H120" s="5">
        <f t="shared" si="21"/>
        <v>0.94249999999999989</v>
      </c>
      <c r="I120" s="5">
        <v>1.0049999999999999</v>
      </c>
      <c r="J120" s="5">
        <f t="shared" si="22"/>
        <v>2.7</v>
      </c>
      <c r="K120" s="5">
        <f t="shared" si="23"/>
        <v>2.88</v>
      </c>
      <c r="L120" s="5">
        <f t="shared" si="24"/>
        <v>3.0599999999999996</v>
      </c>
      <c r="M120" s="6"/>
      <c r="N120" s="95">
        <f t="shared" si="25"/>
        <v>6.5144065190399996</v>
      </c>
      <c r="O120" s="95">
        <f t="shared" si="26"/>
        <v>0.77756381582906253</v>
      </c>
      <c r="P120" s="95">
        <f t="shared" si="27"/>
        <v>5.7368427032109368</v>
      </c>
      <c r="Q120" s="96">
        <f t="shared" ref="Q120:Q151" si="29">(2*(H120)*72+2*(P120))</f>
        <v>147.19368540642185</v>
      </c>
      <c r="S120" s="97">
        <f t="shared" si="28"/>
        <v>0.78503298883424988</v>
      </c>
    </row>
    <row r="121" spans="1:19" hidden="1" x14ac:dyDescent="0.25">
      <c r="A121" s="103">
        <v>11810</v>
      </c>
      <c r="B121" s="7" t="s">
        <v>39</v>
      </c>
      <c r="C121" s="5">
        <v>1.125</v>
      </c>
      <c r="D121" s="5">
        <v>1.2</v>
      </c>
      <c r="E121" s="5">
        <f t="shared" si="20"/>
        <v>1.2549999999999999</v>
      </c>
      <c r="F121" s="5">
        <v>1.31</v>
      </c>
      <c r="G121" s="5">
        <v>0.92</v>
      </c>
      <c r="H121" s="5">
        <f t="shared" si="21"/>
        <v>1.0125</v>
      </c>
      <c r="I121" s="5">
        <v>1.105</v>
      </c>
      <c r="J121" s="5">
        <f t="shared" si="22"/>
        <v>3.04</v>
      </c>
      <c r="K121" s="5">
        <f t="shared" si="23"/>
        <v>3.28</v>
      </c>
      <c r="L121" s="5">
        <f t="shared" si="24"/>
        <v>3.52</v>
      </c>
      <c r="M121" s="6"/>
      <c r="N121" s="95">
        <f t="shared" si="25"/>
        <v>8.4496275914400005</v>
      </c>
      <c r="O121" s="95">
        <f t="shared" si="26"/>
        <v>1.2370217408915622</v>
      </c>
      <c r="P121" s="95">
        <f t="shared" si="27"/>
        <v>7.2126058505484387</v>
      </c>
      <c r="Q121" s="96">
        <f t="shared" si="29"/>
        <v>160.22521170109687</v>
      </c>
      <c r="S121" s="97">
        <f t="shared" si="28"/>
        <v>0.85453446240584985</v>
      </c>
    </row>
    <row r="122" spans="1:19" hidden="1" x14ac:dyDescent="0.25">
      <c r="A122" s="103">
        <v>13810</v>
      </c>
      <c r="B122" s="7" t="s">
        <v>40</v>
      </c>
      <c r="C122" s="5">
        <v>1.375</v>
      </c>
      <c r="D122" s="5">
        <v>1.45</v>
      </c>
      <c r="E122" s="5">
        <f t="shared" si="20"/>
        <v>1.51</v>
      </c>
      <c r="F122" s="5">
        <v>1.57</v>
      </c>
      <c r="G122" s="5">
        <v>0.97</v>
      </c>
      <c r="H122" s="5">
        <f t="shared" si="21"/>
        <v>1.0625</v>
      </c>
      <c r="I122" s="5">
        <v>1.155</v>
      </c>
      <c r="J122" s="5">
        <f t="shared" si="22"/>
        <v>3.3899999999999997</v>
      </c>
      <c r="K122" s="5">
        <f t="shared" si="23"/>
        <v>3.6349999999999998</v>
      </c>
      <c r="L122" s="5">
        <f t="shared" si="24"/>
        <v>3.88</v>
      </c>
      <c r="M122" s="6"/>
      <c r="N122" s="95">
        <f t="shared" si="25"/>
        <v>10.377642635699061</v>
      </c>
      <c r="O122" s="95">
        <f t="shared" si="26"/>
        <v>1.7907863503162502</v>
      </c>
      <c r="P122" s="95">
        <f t="shared" si="27"/>
        <v>8.5868562853828116</v>
      </c>
      <c r="Q122" s="96">
        <f t="shared" si="29"/>
        <v>170.17371257076562</v>
      </c>
      <c r="S122" s="97">
        <f t="shared" si="28"/>
        <v>0.9075931337107499</v>
      </c>
    </row>
    <row r="123" spans="1:19" hidden="1" x14ac:dyDescent="0.25">
      <c r="A123" s="103">
        <v>15810</v>
      </c>
      <c r="B123" s="7" t="s">
        <v>41</v>
      </c>
      <c r="C123" s="5">
        <v>1.625</v>
      </c>
      <c r="D123" s="5">
        <v>1.71</v>
      </c>
      <c r="E123" s="5">
        <f t="shared" si="20"/>
        <v>1.77</v>
      </c>
      <c r="F123" s="98">
        <v>1.83</v>
      </c>
      <c r="G123" s="5">
        <v>1</v>
      </c>
      <c r="H123" s="5">
        <f t="shared" si="21"/>
        <v>1.0925</v>
      </c>
      <c r="I123" s="5">
        <v>1.1850000000000001</v>
      </c>
      <c r="J123" s="5">
        <f t="shared" si="22"/>
        <v>3.71</v>
      </c>
      <c r="K123" s="5">
        <f t="shared" si="23"/>
        <v>3.9550000000000001</v>
      </c>
      <c r="L123" s="5">
        <f t="shared" si="24"/>
        <v>4.2</v>
      </c>
      <c r="M123" s="6"/>
      <c r="N123" s="95">
        <f t="shared" si="25"/>
        <v>12.285217692779064</v>
      </c>
      <c r="O123" s="95">
        <f t="shared" si="26"/>
        <v>2.4605739032962499</v>
      </c>
      <c r="P123" s="95">
        <f t="shared" si="27"/>
        <v>9.8246437894828134</v>
      </c>
      <c r="Q123" s="96">
        <f t="shared" si="29"/>
        <v>176.96928757896563</v>
      </c>
      <c r="S123" s="97">
        <f t="shared" si="28"/>
        <v>0.94383620042115002</v>
      </c>
    </row>
    <row r="124" spans="1:19" hidden="1" x14ac:dyDescent="0.25">
      <c r="A124" s="103">
        <v>11010</v>
      </c>
      <c r="B124" s="7" t="s">
        <v>42</v>
      </c>
      <c r="C124" s="5">
        <v>1.9</v>
      </c>
      <c r="D124" s="5">
        <v>1.97</v>
      </c>
      <c r="E124" s="5">
        <f t="shared" si="20"/>
        <v>2.0299999999999998</v>
      </c>
      <c r="F124" s="98">
        <v>2.09</v>
      </c>
      <c r="G124" s="5">
        <v>1</v>
      </c>
      <c r="H124" s="5">
        <f t="shared" si="21"/>
        <v>1.0925</v>
      </c>
      <c r="I124" s="5">
        <v>1.1850000000000001</v>
      </c>
      <c r="J124" s="5">
        <f t="shared" si="22"/>
        <v>3.9699999999999998</v>
      </c>
      <c r="K124" s="5">
        <f t="shared" si="23"/>
        <v>4.2149999999999999</v>
      </c>
      <c r="L124" s="5">
        <f t="shared" si="24"/>
        <v>4.46</v>
      </c>
      <c r="M124" s="6"/>
      <c r="N124" s="95">
        <f t="shared" si="25"/>
        <v>13.953560469561562</v>
      </c>
      <c r="O124" s="95">
        <f t="shared" si="26"/>
        <v>3.2365472878462493</v>
      </c>
      <c r="P124" s="95">
        <f t="shared" si="27"/>
        <v>10.717013181715313</v>
      </c>
      <c r="Q124" s="96">
        <f t="shared" si="29"/>
        <v>178.75402636343063</v>
      </c>
      <c r="S124" s="97">
        <f t="shared" si="28"/>
        <v>0.95335480727163002</v>
      </c>
    </row>
    <row r="125" spans="1:19" hidden="1" x14ac:dyDescent="0.25">
      <c r="A125" s="103">
        <v>21810</v>
      </c>
      <c r="B125" s="7" t="s">
        <v>43</v>
      </c>
      <c r="C125" s="5">
        <v>2.125</v>
      </c>
      <c r="D125" s="5">
        <v>2.2200000000000002</v>
      </c>
      <c r="E125" s="5">
        <f t="shared" si="20"/>
        <v>2.2800000000000002</v>
      </c>
      <c r="F125" s="98">
        <v>2.34</v>
      </c>
      <c r="G125" s="5">
        <v>1</v>
      </c>
      <c r="H125" s="5">
        <f t="shared" si="21"/>
        <v>1.0925</v>
      </c>
      <c r="I125" s="5">
        <v>1.1850000000000001</v>
      </c>
      <c r="J125" s="5">
        <f t="shared" si="22"/>
        <v>4.2200000000000006</v>
      </c>
      <c r="K125" s="5">
        <f t="shared" si="23"/>
        <v>4.4649999999999999</v>
      </c>
      <c r="L125" s="5">
        <f t="shared" si="24"/>
        <v>4.71</v>
      </c>
      <c r="M125" s="6"/>
      <c r="N125" s="95">
        <f t="shared" si="25"/>
        <v>15.657874482186564</v>
      </c>
      <c r="O125" s="95">
        <f t="shared" si="26"/>
        <v>4.0828138079400009</v>
      </c>
      <c r="P125" s="95">
        <f t="shared" si="27"/>
        <v>11.575060674246563</v>
      </c>
      <c r="Q125" s="96">
        <f t="shared" si="29"/>
        <v>180.47012134849311</v>
      </c>
      <c r="S125" s="97">
        <f t="shared" si="28"/>
        <v>0.96250731385862998</v>
      </c>
    </row>
    <row r="126" spans="1:19" hidden="1" x14ac:dyDescent="0.25">
      <c r="A126" s="103">
        <v>20010</v>
      </c>
      <c r="B126" s="7" t="s">
        <v>44</v>
      </c>
      <c r="C126" s="5">
        <v>2.375</v>
      </c>
      <c r="D126" s="5">
        <v>2.4700000000000002</v>
      </c>
      <c r="E126" s="5">
        <f t="shared" si="20"/>
        <v>2.54</v>
      </c>
      <c r="F126" s="5">
        <v>2.61</v>
      </c>
      <c r="G126" s="5">
        <v>1</v>
      </c>
      <c r="H126" s="5">
        <f t="shared" si="21"/>
        <v>1.0925</v>
      </c>
      <c r="I126" s="5">
        <v>1.1850000000000001</v>
      </c>
      <c r="J126" s="5">
        <f t="shared" si="22"/>
        <v>4.4700000000000006</v>
      </c>
      <c r="K126" s="5">
        <f t="shared" si="23"/>
        <v>4.7249999999999996</v>
      </c>
      <c r="L126" s="5">
        <f t="shared" si="24"/>
        <v>4.9800000000000004</v>
      </c>
      <c r="M126" s="6"/>
      <c r="N126" s="95">
        <f t="shared" si="25"/>
        <v>17.53450485166406</v>
      </c>
      <c r="O126" s="95">
        <f t="shared" si="26"/>
        <v>5.0670747851850004</v>
      </c>
      <c r="P126" s="95">
        <f t="shared" si="27"/>
        <v>12.467430066479061</v>
      </c>
      <c r="Q126" s="96">
        <f t="shared" si="29"/>
        <v>182.25486013295813</v>
      </c>
      <c r="S126" s="97">
        <f t="shared" si="28"/>
        <v>0.97202592070910998</v>
      </c>
    </row>
    <row r="127" spans="1:19" hidden="1" x14ac:dyDescent="0.25">
      <c r="A127" s="103">
        <v>25810</v>
      </c>
      <c r="B127" s="7" t="s">
        <v>45</v>
      </c>
      <c r="C127" s="5">
        <v>2.625</v>
      </c>
      <c r="D127" s="5">
        <v>2.72</v>
      </c>
      <c r="E127" s="5">
        <f t="shared" si="20"/>
        <v>2.8</v>
      </c>
      <c r="F127" s="7">
        <v>2.88</v>
      </c>
      <c r="G127" s="5">
        <v>1</v>
      </c>
      <c r="H127" s="5">
        <f t="shared" si="21"/>
        <v>1.0925</v>
      </c>
      <c r="I127" s="5">
        <v>1.1850000000000001</v>
      </c>
      <c r="J127" s="5">
        <f t="shared" si="22"/>
        <v>4.7200000000000006</v>
      </c>
      <c r="K127" s="5">
        <f t="shared" si="23"/>
        <v>4.9849999999999994</v>
      </c>
      <c r="L127" s="5">
        <f t="shared" si="24"/>
        <v>5.25</v>
      </c>
      <c r="M127" s="6"/>
      <c r="N127" s="95">
        <f t="shared" si="25"/>
        <v>19.517321052711559</v>
      </c>
      <c r="O127" s="95">
        <f t="shared" si="26"/>
        <v>6.1575215939999994</v>
      </c>
      <c r="P127" s="95">
        <f t="shared" si="27"/>
        <v>13.35979945871156</v>
      </c>
      <c r="Q127" s="96">
        <f t="shared" si="29"/>
        <v>184.03959891742312</v>
      </c>
      <c r="S127" s="97">
        <f t="shared" si="28"/>
        <v>0.98154452755958999</v>
      </c>
    </row>
    <row r="128" spans="1:19" hidden="1" x14ac:dyDescent="0.25">
      <c r="A128" s="103">
        <v>21010</v>
      </c>
      <c r="B128" s="7" t="s">
        <v>46</v>
      </c>
      <c r="C128" s="5">
        <v>2.875</v>
      </c>
      <c r="D128" s="5">
        <v>2.98</v>
      </c>
      <c r="E128" s="5">
        <f t="shared" si="20"/>
        <v>3.06</v>
      </c>
      <c r="F128" s="7">
        <v>3.14</v>
      </c>
      <c r="G128" s="5">
        <v>1</v>
      </c>
      <c r="H128" s="5">
        <f t="shared" si="21"/>
        <v>1.0925</v>
      </c>
      <c r="I128" s="5">
        <v>1.1850000000000001</v>
      </c>
      <c r="J128" s="5">
        <f t="shared" si="22"/>
        <v>4.9800000000000004</v>
      </c>
      <c r="K128" s="5">
        <f t="shared" si="23"/>
        <v>5.2450000000000001</v>
      </c>
      <c r="L128" s="5">
        <f t="shared" si="24"/>
        <v>5.51</v>
      </c>
      <c r="M128" s="6"/>
      <c r="N128" s="95">
        <f t="shared" si="25"/>
        <v>21.606323085329066</v>
      </c>
      <c r="O128" s="95">
        <f t="shared" si="26"/>
        <v>7.3541542343850006</v>
      </c>
      <c r="P128" s="95">
        <f t="shared" si="27"/>
        <v>14.252168850944066</v>
      </c>
      <c r="Q128" s="96">
        <f t="shared" si="29"/>
        <v>185.82433770188811</v>
      </c>
      <c r="S128" s="97">
        <f t="shared" si="28"/>
        <v>0.99106313441006999</v>
      </c>
    </row>
    <row r="129" spans="1:19" hidden="1" x14ac:dyDescent="0.25">
      <c r="A129" s="103">
        <v>31810</v>
      </c>
      <c r="B129" s="7" t="s">
        <v>47</v>
      </c>
      <c r="C129" s="5">
        <v>3.125</v>
      </c>
      <c r="D129" s="5">
        <v>3.23</v>
      </c>
      <c r="E129" s="5">
        <f t="shared" si="20"/>
        <v>3.31</v>
      </c>
      <c r="F129" s="7">
        <v>3.39</v>
      </c>
      <c r="G129" s="5">
        <v>1</v>
      </c>
      <c r="H129" s="5">
        <f t="shared" si="21"/>
        <v>1.0925</v>
      </c>
      <c r="I129" s="5">
        <v>1.1850000000000001</v>
      </c>
      <c r="J129" s="5">
        <f t="shared" si="22"/>
        <v>5.23</v>
      </c>
      <c r="K129" s="5">
        <f t="shared" si="23"/>
        <v>5.4950000000000001</v>
      </c>
      <c r="L129" s="5">
        <f t="shared" si="24"/>
        <v>5.76</v>
      </c>
      <c r="M129" s="6"/>
      <c r="N129" s="95">
        <f t="shared" si="25"/>
        <v>23.715117151641564</v>
      </c>
      <c r="O129" s="95">
        <f t="shared" si="26"/>
        <v>8.604900808166251</v>
      </c>
      <c r="P129" s="95">
        <f t="shared" si="27"/>
        <v>15.110216343475313</v>
      </c>
      <c r="Q129" s="96">
        <f t="shared" si="29"/>
        <v>187.54043268695062</v>
      </c>
      <c r="S129" s="97">
        <f t="shared" si="28"/>
        <v>1.0002156409970699</v>
      </c>
    </row>
    <row r="130" spans="1:19" hidden="1" x14ac:dyDescent="0.25">
      <c r="A130" s="103">
        <v>30010</v>
      </c>
      <c r="B130" s="7" t="s">
        <v>48</v>
      </c>
      <c r="C130" s="5">
        <v>3.5</v>
      </c>
      <c r="D130" s="5">
        <v>3.61</v>
      </c>
      <c r="E130" s="5">
        <f t="shared" si="20"/>
        <v>3.6849999999999996</v>
      </c>
      <c r="F130" s="7">
        <v>3.76</v>
      </c>
      <c r="G130" s="5">
        <v>1</v>
      </c>
      <c r="H130" s="5">
        <f t="shared" si="21"/>
        <v>1.0925</v>
      </c>
      <c r="I130" s="5">
        <v>1.1850000000000001</v>
      </c>
      <c r="J130" s="5">
        <f t="shared" si="22"/>
        <v>5.6099999999999994</v>
      </c>
      <c r="K130" s="5">
        <f t="shared" si="23"/>
        <v>5.8699999999999992</v>
      </c>
      <c r="L130" s="5">
        <f t="shared" si="24"/>
        <v>6.13</v>
      </c>
      <c r="M130" s="6"/>
      <c r="N130" s="95">
        <f t="shared" si="25"/>
        <v>27.062385945446245</v>
      </c>
      <c r="O130" s="95">
        <f t="shared" si="26"/>
        <v>10.665098363174062</v>
      </c>
      <c r="P130" s="95">
        <f t="shared" si="27"/>
        <v>16.397287582272185</v>
      </c>
      <c r="Q130" s="96">
        <f t="shared" si="29"/>
        <v>190.11457516454436</v>
      </c>
      <c r="S130" s="97">
        <f t="shared" si="28"/>
        <v>1.01394440087757</v>
      </c>
    </row>
    <row r="131" spans="1:19" hidden="1" x14ac:dyDescent="0.25">
      <c r="A131" s="103">
        <v>35810</v>
      </c>
      <c r="B131" s="7" t="s">
        <v>49</v>
      </c>
      <c r="C131" s="5">
        <v>3.625</v>
      </c>
      <c r="D131" s="5">
        <v>3.74</v>
      </c>
      <c r="E131" s="5">
        <f t="shared" si="20"/>
        <v>3.81</v>
      </c>
      <c r="F131" s="7">
        <v>3.88</v>
      </c>
      <c r="G131" s="5">
        <v>1</v>
      </c>
      <c r="H131" s="5">
        <f t="shared" si="21"/>
        <v>1.0925</v>
      </c>
      <c r="I131" s="5">
        <v>1.1850000000000001</v>
      </c>
      <c r="J131" s="5">
        <f t="shared" si="22"/>
        <v>5.74</v>
      </c>
      <c r="K131" s="5">
        <f t="shared" si="23"/>
        <v>5.9950000000000001</v>
      </c>
      <c r="L131" s="5">
        <f t="shared" si="24"/>
        <v>6.25</v>
      </c>
      <c r="M131" s="6"/>
      <c r="N131" s="95">
        <f t="shared" si="25"/>
        <v>28.227229595204065</v>
      </c>
      <c r="O131" s="95">
        <f t="shared" si="26"/>
        <v>11.400918266666251</v>
      </c>
      <c r="P131" s="95">
        <f t="shared" si="27"/>
        <v>16.826311328537813</v>
      </c>
      <c r="Q131" s="96">
        <f t="shared" si="29"/>
        <v>190.97262265707562</v>
      </c>
      <c r="S131" s="97">
        <f t="shared" si="28"/>
        <v>1.0185206541710699</v>
      </c>
    </row>
    <row r="132" spans="1:19" hidden="1" x14ac:dyDescent="0.25">
      <c r="A132" s="103">
        <v>41810</v>
      </c>
      <c r="B132" s="7" t="s">
        <v>51</v>
      </c>
      <c r="C132" s="5">
        <v>4.125</v>
      </c>
      <c r="D132" s="5">
        <v>4.25</v>
      </c>
      <c r="E132" s="5">
        <f t="shared" si="20"/>
        <v>4.335</v>
      </c>
      <c r="F132" s="7">
        <v>4.42</v>
      </c>
      <c r="G132" s="5">
        <v>1</v>
      </c>
      <c r="H132" s="5">
        <f t="shared" si="21"/>
        <v>1.0925</v>
      </c>
      <c r="I132" s="5">
        <v>1.1850000000000001</v>
      </c>
      <c r="J132" s="5">
        <f t="shared" si="22"/>
        <v>6.25</v>
      </c>
      <c r="K132" s="5">
        <f t="shared" si="23"/>
        <v>6.52</v>
      </c>
      <c r="L132" s="5">
        <f t="shared" si="24"/>
        <v>6.79</v>
      </c>
      <c r="M132" s="6"/>
      <c r="N132" s="95">
        <f t="shared" si="25"/>
        <v>33.387590047140002</v>
      </c>
      <c r="O132" s="95">
        <f t="shared" si="26"/>
        <v>14.759378984286563</v>
      </c>
      <c r="P132" s="95">
        <f t="shared" si="27"/>
        <v>18.628211062853438</v>
      </c>
      <c r="Q132" s="96">
        <f t="shared" si="29"/>
        <v>194.57642212570687</v>
      </c>
      <c r="S132" s="97">
        <f t="shared" si="28"/>
        <v>1.03774091800377</v>
      </c>
    </row>
    <row r="133" spans="1:19" hidden="1" x14ac:dyDescent="0.25">
      <c r="A133" s="103">
        <v>40010</v>
      </c>
      <c r="B133" s="7" t="s">
        <v>52</v>
      </c>
      <c r="C133" s="5">
        <v>4.5</v>
      </c>
      <c r="D133" s="5">
        <v>4.5999999999999996</v>
      </c>
      <c r="E133" s="5">
        <f t="shared" si="20"/>
        <v>4.6899999999999995</v>
      </c>
      <c r="F133" s="7">
        <v>4.78</v>
      </c>
      <c r="G133" s="5">
        <v>1</v>
      </c>
      <c r="H133" s="5">
        <f t="shared" si="21"/>
        <v>1.0925</v>
      </c>
      <c r="I133" s="5">
        <v>1.1850000000000001</v>
      </c>
      <c r="J133" s="5">
        <f t="shared" si="22"/>
        <v>6.6</v>
      </c>
      <c r="K133" s="5">
        <f t="shared" si="23"/>
        <v>6.875</v>
      </c>
      <c r="L133" s="5">
        <f t="shared" si="24"/>
        <v>7.15</v>
      </c>
      <c r="M133" s="6"/>
      <c r="N133" s="95">
        <f t="shared" si="25"/>
        <v>37.122335024414063</v>
      </c>
      <c r="O133" s="95">
        <f t="shared" si="26"/>
        <v>17.275696522166246</v>
      </c>
      <c r="P133" s="95">
        <f t="shared" si="27"/>
        <v>19.846638502247817</v>
      </c>
      <c r="Q133" s="96">
        <f t="shared" si="29"/>
        <v>197.01327700449562</v>
      </c>
      <c r="S133" s="97">
        <f t="shared" si="28"/>
        <v>1.0507374773573099</v>
      </c>
    </row>
    <row r="134" spans="1:19" hidden="1" x14ac:dyDescent="0.25">
      <c r="A134" s="103">
        <v>50010</v>
      </c>
      <c r="B134" s="7" t="s">
        <v>53</v>
      </c>
      <c r="C134" s="5">
        <v>5.5629999999999997</v>
      </c>
      <c r="D134" s="5">
        <v>5.67</v>
      </c>
      <c r="E134" s="5">
        <f t="shared" si="20"/>
        <v>5.76</v>
      </c>
      <c r="F134" s="7">
        <v>5.85</v>
      </c>
      <c r="G134" s="5">
        <v>1</v>
      </c>
      <c r="H134" s="5">
        <f t="shared" si="21"/>
        <v>1.0925</v>
      </c>
      <c r="I134" s="5">
        <v>1.1850000000000001</v>
      </c>
      <c r="J134" s="5">
        <f t="shared" si="22"/>
        <v>7.67</v>
      </c>
      <c r="K134" s="5">
        <f t="shared" si="23"/>
        <v>7.9450000000000003</v>
      </c>
      <c r="L134" s="5">
        <f t="shared" si="24"/>
        <v>8.2199999999999989</v>
      </c>
      <c r="M134" s="6"/>
      <c r="N134" s="95">
        <f t="shared" si="25"/>
        <v>49.576707846441572</v>
      </c>
      <c r="O134" s="95">
        <f t="shared" si="26"/>
        <v>26.057626076159998</v>
      </c>
      <c r="P134" s="95">
        <f t="shared" si="27"/>
        <v>23.519081770281574</v>
      </c>
      <c r="Q134" s="96">
        <f t="shared" si="29"/>
        <v>204.35816354056314</v>
      </c>
      <c r="S134" s="97">
        <f t="shared" si="28"/>
        <v>1.0899102055496699</v>
      </c>
    </row>
    <row r="135" spans="1:19" hidden="1" x14ac:dyDescent="0.25">
      <c r="A135" s="103">
        <v>60010</v>
      </c>
      <c r="B135" s="7" t="s">
        <v>54</v>
      </c>
      <c r="C135" s="5">
        <v>6.625</v>
      </c>
      <c r="D135" s="5">
        <v>6.73</v>
      </c>
      <c r="E135" s="5">
        <f t="shared" si="20"/>
        <v>6.83</v>
      </c>
      <c r="F135" s="7">
        <v>6.93</v>
      </c>
      <c r="G135" s="5">
        <v>1</v>
      </c>
      <c r="H135" s="5">
        <f t="shared" si="21"/>
        <v>1.0925</v>
      </c>
      <c r="I135" s="5">
        <v>1.1850000000000001</v>
      </c>
      <c r="J135" s="5">
        <f t="shared" si="22"/>
        <v>8.73</v>
      </c>
      <c r="K135" s="5">
        <f t="shared" si="23"/>
        <v>9.0150000000000006</v>
      </c>
      <c r="L135" s="5">
        <f t="shared" si="24"/>
        <v>9.3000000000000007</v>
      </c>
      <c r="M135" s="6"/>
      <c r="N135" s="95">
        <f t="shared" si="25"/>
        <v>63.829485380961572</v>
      </c>
      <c r="O135" s="95">
        <f t="shared" si="26"/>
        <v>36.637960342646252</v>
      </c>
      <c r="P135" s="95">
        <f t="shared" si="27"/>
        <v>27.191525038315319</v>
      </c>
      <c r="Q135" s="96">
        <f t="shared" si="29"/>
        <v>211.70305007663063</v>
      </c>
      <c r="S135" s="97">
        <f t="shared" si="28"/>
        <v>1.1290829337420301</v>
      </c>
    </row>
    <row r="136" spans="1:19" hidden="1" x14ac:dyDescent="0.25">
      <c r="A136" s="103">
        <v>80010</v>
      </c>
      <c r="B136" s="7" t="s">
        <v>55</v>
      </c>
      <c r="C136" s="5">
        <v>8.625</v>
      </c>
      <c r="D136" s="5">
        <v>8.73</v>
      </c>
      <c r="E136" s="5">
        <f t="shared" si="20"/>
        <v>8.83</v>
      </c>
      <c r="F136" s="7">
        <v>8.93</v>
      </c>
      <c r="G136" s="5">
        <v>1</v>
      </c>
      <c r="H136" s="5">
        <f t="shared" si="21"/>
        <v>1.0925</v>
      </c>
      <c r="I136" s="5">
        <v>1.1850000000000001</v>
      </c>
      <c r="J136" s="5">
        <f t="shared" si="22"/>
        <v>10.73</v>
      </c>
      <c r="K136" s="5">
        <f t="shared" si="23"/>
        <v>11.015000000000001</v>
      </c>
      <c r="L136" s="5">
        <f t="shared" si="24"/>
        <v>11.3</v>
      </c>
      <c r="M136" s="6"/>
      <c r="N136" s="95">
        <f t="shared" si="25"/>
        <v>95.292535770711567</v>
      </c>
      <c r="O136" s="95">
        <f t="shared" si="26"/>
        <v>61.236630792146251</v>
      </c>
      <c r="P136" s="95">
        <f t="shared" si="27"/>
        <v>34.055904978565316</v>
      </c>
      <c r="Q136" s="96">
        <f t="shared" si="29"/>
        <v>225.43180995713061</v>
      </c>
      <c r="S136" s="97">
        <f t="shared" si="28"/>
        <v>1.2023029864380297</v>
      </c>
    </row>
    <row r="137" spans="1:19" hidden="1" x14ac:dyDescent="0.25">
      <c r="A137" s="103">
        <v>3815</v>
      </c>
      <c r="B137" s="7" t="s">
        <v>34</v>
      </c>
      <c r="C137" s="5">
        <v>0.375</v>
      </c>
      <c r="D137" s="5">
        <v>0.42</v>
      </c>
      <c r="E137" s="5">
        <f t="shared" si="20"/>
        <v>0.45999999999999996</v>
      </c>
      <c r="F137" s="5">
        <v>0.5</v>
      </c>
      <c r="G137" s="5">
        <v>1.2250000000000001</v>
      </c>
      <c r="H137" s="5">
        <f>(G137+I137)/2</f>
        <v>1.3250000000000002</v>
      </c>
      <c r="I137" s="5">
        <v>1.425</v>
      </c>
      <c r="J137" s="5">
        <f t="shared" si="22"/>
        <v>2.87</v>
      </c>
      <c r="K137" s="5">
        <f t="shared" si="23"/>
        <v>3.1100000000000003</v>
      </c>
      <c r="L137" s="5">
        <f t="shared" si="24"/>
        <v>3.35</v>
      </c>
      <c r="M137" s="6"/>
      <c r="N137" s="95">
        <f t="shared" si="25"/>
        <v>7.5964495675162516</v>
      </c>
      <c r="O137" s="95">
        <f t="shared" si="26"/>
        <v>0.166190251185</v>
      </c>
      <c r="P137" s="95">
        <f t="shared" si="27"/>
        <v>7.4302593163312514</v>
      </c>
      <c r="Q137" s="96">
        <f t="shared" si="29"/>
        <v>205.6605186326625</v>
      </c>
      <c r="S137" s="97">
        <f t="shared" si="28"/>
        <v>1.0968560993741998</v>
      </c>
    </row>
    <row r="138" spans="1:19" hidden="1" x14ac:dyDescent="0.25">
      <c r="A138" s="103">
        <v>1215</v>
      </c>
      <c r="B138" s="7" t="s">
        <v>35</v>
      </c>
      <c r="C138" s="5">
        <v>0.5</v>
      </c>
      <c r="D138" s="5">
        <v>0.56000000000000005</v>
      </c>
      <c r="E138" s="5">
        <f t="shared" si="20"/>
        <v>0.60000000000000009</v>
      </c>
      <c r="F138" s="5">
        <v>0.64</v>
      </c>
      <c r="G138" s="5">
        <v>1.2250000000000001</v>
      </c>
      <c r="H138" s="5">
        <f>(G138+I138)/2</f>
        <v>1.3250000000000002</v>
      </c>
      <c r="I138" s="5">
        <v>1.425</v>
      </c>
      <c r="J138" s="5">
        <f t="shared" si="22"/>
        <v>3.0100000000000002</v>
      </c>
      <c r="K138" s="5">
        <f t="shared" si="23"/>
        <v>3.2500000000000004</v>
      </c>
      <c r="L138" s="5">
        <f t="shared" si="24"/>
        <v>3.49</v>
      </c>
      <c r="M138" s="6"/>
      <c r="N138" s="95">
        <f t="shared" si="25"/>
        <v>8.2957680914062539</v>
      </c>
      <c r="O138" s="95">
        <f t="shared" si="26"/>
        <v>0.28274333850000011</v>
      </c>
      <c r="P138" s="95">
        <f t="shared" si="27"/>
        <v>8.0130247529062544</v>
      </c>
      <c r="Q138" s="96">
        <f t="shared" si="29"/>
        <v>206.82604950581253</v>
      </c>
      <c r="S138" s="97">
        <f t="shared" si="28"/>
        <v>1.1030722640310002</v>
      </c>
    </row>
    <row r="139" spans="1:19" hidden="1" x14ac:dyDescent="0.25">
      <c r="A139" s="103">
        <v>5815</v>
      </c>
      <c r="B139" s="7" t="s">
        <v>36</v>
      </c>
      <c r="C139" s="5">
        <v>0.625</v>
      </c>
      <c r="D139" s="5">
        <v>0.71</v>
      </c>
      <c r="E139" s="5">
        <f t="shared" si="20"/>
        <v>0.75</v>
      </c>
      <c r="F139" s="5">
        <v>0.79</v>
      </c>
      <c r="G139" s="5">
        <v>1.2250000000000001</v>
      </c>
      <c r="H139" s="5">
        <f>(G139+I139)/2</f>
        <v>1.3250000000000002</v>
      </c>
      <c r="I139" s="5">
        <v>1.425</v>
      </c>
      <c r="J139" s="5">
        <f t="shared" si="22"/>
        <v>3.16</v>
      </c>
      <c r="K139" s="5">
        <f t="shared" si="23"/>
        <v>3.4000000000000004</v>
      </c>
      <c r="L139" s="5">
        <f t="shared" si="24"/>
        <v>3.64</v>
      </c>
      <c r="M139" s="6"/>
      <c r="N139" s="95">
        <f t="shared" si="25"/>
        <v>9.0792027585000028</v>
      </c>
      <c r="O139" s="95">
        <f t="shared" si="26"/>
        <v>0.44178646640625008</v>
      </c>
      <c r="P139" s="95">
        <f t="shared" si="27"/>
        <v>8.6374162920937536</v>
      </c>
      <c r="Q139" s="96">
        <f t="shared" si="29"/>
        <v>208.0748325841875</v>
      </c>
      <c r="S139" s="97">
        <f t="shared" si="28"/>
        <v>1.1097324404489999</v>
      </c>
    </row>
    <row r="140" spans="1:19" hidden="1" x14ac:dyDescent="0.25">
      <c r="A140" s="103">
        <v>3415</v>
      </c>
      <c r="B140" s="7" t="s">
        <v>37</v>
      </c>
      <c r="C140" s="5">
        <v>0.75</v>
      </c>
      <c r="D140" s="5">
        <v>0.81</v>
      </c>
      <c r="E140" s="5">
        <f t="shared" si="20"/>
        <v>0.8600000000000001</v>
      </c>
      <c r="F140" s="5">
        <v>0.91</v>
      </c>
      <c r="G140" s="5">
        <f t="shared" ref="G140:G155" si="30">H140-$K$1</f>
        <v>1.5</v>
      </c>
      <c r="H140" s="5">
        <v>1.5</v>
      </c>
      <c r="I140" s="5">
        <f t="shared" ref="I140:I155" si="31">H140+$K$1</f>
        <v>1.5</v>
      </c>
      <c r="J140" s="5">
        <f t="shared" si="22"/>
        <v>3.81</v>
      </c>
      <c r="K140" s="5">
        <f t="shared" si="23"/>
        <v>3.8600000000000003</v>
      </c>
      <c r="L140" s="5">
        <f t="shared" si="24"/>
        <v>3.91</v>
      </c>
      <c r="M140" s="6"/>
      <c r="N140" s="95">
        <f t="shared" si="25"/>
        <v>11.702118461985002</v>
      </c>
      <c r="O140" s="95">
        <f t="shared" si="26"/>
        <v>0.58088048098500011</v>
      </c>
      <c r="P140" s="95">
        <f t="shared" si="27"/>
        <v>11.121237981000002</v>
      </c>
      <c r="Q140" s="96">
        <f t="shared" si="29"/>
        <v>238.24247596200001</v>
      </c>
      <c r="S140" s="97">
        <f t="shared" si="28"/>
        <v>1.2706265384640001</v>
      </c>
    </row>
    <row r="141" spans="1:19" hidden="1" x14ac:dyDescent="0.25">
      <c r="A141" s="103">
        <v>7815</v>
      </c>
      <c r="B141" s="7" t="s">
        <v>38</v>
      </c>
      <c r="C141" s="5">
        <v>0.875</v>
      </c>
      <c r="D141" s="5">
        <v>0.94</v>
      </c>
      <c r="E141" s="5">
        <f t="shared" si="20"/>
        <v>0.995</v>
      </c>
      <c r="F141" s="5">
        <v>1.05</v>
      </c>
      <c r="G141" s="5">
        <f t="shared" si="30"/>
        <v>1.5</v>
      </c>
      <c r="H141" s="5">
        <v>1.5</v>
      </c>
      <c r="I141" s="5">
        <f t="shared" si="31"/>
        <v>1.5</v>
      </c>
      <c r="J141" s="5">
        <f t="shared" si="22"/>
        <v>3.94</v>
      </c>
      <c r="K141" s="5">
        <f t="shared" si="23"/>
        <v>3.9950000000000001</v>
      </c>
      <c r="L141" s="5">
        <f t="shared" si="24"/>
        <v>4.05</v>
      </c>
      <c r="M141" s="6"/>
      <c r="N141" s="95">
        <f t="shared" si="25"/>
        <v>12.534974308454064</v>
      </c>
      <c r="O141" s="95">
        <f t="shared" si="26"/>
        <v>0.77756381582906253</v>
      </c>
      <c r="P141" s="95">
        <f t="shared" si="27"/>
        <v>11.757410492625002</v>
      </c>
      <c r="Q141" s="96">
        <f t="shared" si="29"/>
        <v>239.51482098525</v>
      </c>
      <c r="S141" s="97">
        <f t="shared" si="28"/>
        <v>1.2774123785879998</v>
      </c>
    </row>
    <row r="142" spans="1:19" hidden="1" x14ac:dyDescent="0.25">
      <c r="A142" s="103">
        <v>11815</v>
      </c>
      <c r="B142" s="7" t="s">
        <v>39</v>
      </c>
      <c r="C142" s="5">
        <v>1.125</v>
      </c>
      <c r="D142" s="5">
        <v>1.2</v>
      </c>
      <c r="E142" s="5">
        <f t="shared" si="20"/>
        <v>1.2549999999999999</v>
      </c>
      <c r="F142" s="5">
        <v>1.31</v>
      </c>
      <c r="G142" s="5">
        <f t="shared" si="30"/>
        <v>1.5</v>
      </c>
      <c r="H142" s="5">
        <v>1.5</v>
      </c>
      <c r="I142" s="5">
        <f t="shared" si="31"/>
        <v>1.5</v>
      </c>
      <c r="J142" s="5">
        <f t="shared" si="22"/>
        <v>4.2</v>
      </c>
      <c r="K142" s="5">
        <f t="shared" si="23"/>
        <v>4.2549999999999999</v>
      </c>
      <c r="L142" s="5">
        <f t="shared" si="24"/>
        <v>4.3100000000000005</v>
      </c>
      <c r="M142" s="6"/>
      <c r="N142" s="95">
        <f t="shared" si="25"/>
        <v>14.219653367016562</v>
      </c>
      <c r="O142" s="95">
        <f t="shared" si="26"/>
        <v>1.2370217408915622</v>
      </c>
      <c r="P142" s="95">
        <f t="shared" si="27"/>
        <v>12.982631626125</v>
      </c>
      <c r="Q142" s="96">
        <f t="shared" si="29"/>
        <v>241.96526325225</v>
      </c>
      <c r="S142" s="97">
        <f t="shared" si="28"/>
        <v>1.2904814040119998</v>
      </c>
    </row>
    <row r="143" spans="1:19" hidden="1" x14ac:dyDescent="0.25">
      <c r="A143" s="103">
        <v>13815</v>
      </c>
      <c r="B143" s="7" t="s">
        <v>40</v>
      </c>
      <c r="C143" s="5">
        <v>1.375</v>
      </c>
      <c r="D143" s="5">
        <v>1.45</v>
      </c>
      <c r="E143" s="5">
        <f t="shared" si="20"/>
        <v>1.51</v>
      </c>
      <c r="F143" s="5">
        <v>1.57</v>
      </c>
      <c r="G143" s="5">
        <f t="shared" si="30"/>
        <v>1.5</v>
      </c>
      <c r="H143" s="5">
        <v>1.5</v>
      </c>
      <c r="I143" s="5">
        <f t="shared" si="31"/>
        <v>1.5</v>
      </c>
      <c r="J143" s="5">
        <f t="shared" si="22"/>
        <v>4.45</v>
      </c>
      <c r="K143" s="5">
        <f t="shared" si="23"/>
        <v>4.51</v>
      </c>
      <c r="L143" s="5">
        <f t="shared" si="24"/>
        <v>4.57</v>
      </c>
      <c r="M143" s="6"/>
      <c r="N143" s="95">
        <f t="shared" si="25"/>
        <v>15.975077165066249</v>
      </c>
      <c r="O143" s="95">
        <f t="shared" si="26"/>
        <v>1.7907863503162502</v>
      </c>
      <c r="P143" s="95">
        <f t="shared" si="27"/>
        <v>14.18429081475</v>
      </c>
      <c r="Q143" s="96">
        <f t="shared" si="29"/>
        <v>244.3685816295</v>
      </c>
      <c r="S143" s="97">
        <f t="shared" si="28"/>
        <v>1.3032991020239999</v>
      </c>
    </row>
    <row r="144" spans="1:19" hidden="1" x14ac:dyDescent="0.25">
      <c r="A144" s="103">
        <v>15815</v>
      </c>
      <c r="B144" s="7" t="s">
        <v>41</v>
      </c>
      <c r="C144" s="5">
        <v>1.625</v>
      </c>
      <c r="D144" s="5">
        <v>1.71</v>
      </c>
      <c r="E144" s="5">
        <f t="shared" si="20"/>
        <v>1.77</v>
      </c>
      <c r="F144" s="98">
        <v>1.83</v>
      </c>
      <c r="G144" s="5">
        <f t="shared" si="30"/>
        <v>1.5</v>
      </c>
      <c r="H144" s="5">
        <v>1.5</v>
      </c>
      <c r="I144" s="5">
        <f t="shared" si="31"/>
        <v>1.5</v>
      </c>
      <c r="J144" s="5">
        <f t="shared" si="22"/>
        <v>4.71</v>
      </c>
      <c r="K144" s="5">
        <f t="shared" si="23"/>
        <v>4.7699999999999996</v>
      </c>
      <c r="L144" s="5">
        <f t="shared" si="24"/>
        <v>4.83</v>
      </c>
      <c r="M144" s="6"/>
      <c r="N144" s="95">
        <f t="shared" si="25"/>
        <v>17.870085851546246</v>
      </c>
      <c r="O144" s="95">
        <f t="shared" si="26"/>
        <v>2.4605739032962499</v>
      </c>
      <c r="P144" s="95">
        <f t="shared" si="27"/>
        <v>15.409511948249996</v>
      </c>
      <c r="Q144" s="96">
        <f t="shared" si="29"/>
        <v>246.8190238965</v>
      </c>
      <c r="S144" s="97">
        <f t="shared" si="28"/>
        <v>1.3163681274479999</v>
      </c>
    </row>
    <row r="145" spans="1:19" hidden="1" x14ac:dyDescent="0.25">
      <c r="A145" s="103">
        <v>11015</v>
      </c>
      <c r="B145" s="7" t="s">
        <v>42</v>
      </c>
      <c r="C145" s="5">
        <v>1.9</v>
      </c>
      <c r="D145" s="5">
        <v>1.97</v>
      </c>
      <c r="E145" s="5">
        <f t="shared" si="20"/>
        <v>2.0299999999999998</v>
      </c>
      <c r="F145" s="98">
        <v>2.09</v>
      </c>
      <c r="G145" s="5">
        <f t="shared" si="30"/>
        <v>1.5</v>
      </c>
      <c r="H145" s="5">
        <v>1.5</v>
      </c>
      <c r="I145" s="5">
        <f t="shared" si="31"/>
        <v>1.5</v>
      </c>
      <c r="J145" s="5">
        <f t="shared" si="22"/>
        <v>4.97</v>
      </c>
      <c r="K145" s="5">
        <f t="shared" si="23"/>
        <v>5.0299999999999994</v>
      </c>
      <c r="L145" s="5">
        <f t="shared" si="24"/>
        <v>5.09</v>
      </c>
      <c r="M145" s="6"/>
      <c r="N145" s="95">
        <f t="shared" si="25"/>
        <v>19.871280369596246</v>
      </c>
      <c r="O145" s="95">
        <f t="shared" si="26"/>
        <v>3.2365472878462493</v>
      </c>
      <c r="P145" s="95">
        <f t="shared" si="27"/>
        <v>16.634733081749996</v>
      </c>
      <c r="Q145" s="96">
        <f t="shared" si="29"/>
        <v>249.2694661635</v>
      </c>
      <c r="S145" s="97">
        <f t="shared" si="28"/>
        <v>1.3294371528720001</v>
      </c>
    </row>
    <row r="146" spans="1:19" hidden="1" x14ac:dyDescent="0.25">
      <c r="A146" s="103">
        <v>21815</v>
      </c>
      <c r="B146" s="7" t="s">
        <v>43</v>
      </c>
      <c r="C146" s="5">
        <v>2.125</v>
      </c>
      <c r="D146" s="5">
        <v>2.2200000000000002</v>
      </c>
      <c r="E146" s="5">
        <f t="shared" si="20"/>
        <v>2.2800000000000002</v>
      </c>
      <c r="F146" s="98">
        <v>2.34</v>
      </c>
      <c r="G146" s="5">
        <f t="shared" si="30"/>
        <v>1.5</v>
      </c>
      <c r="H146" s="5">
        <v>1.5</v>
      </c>
      <c r="I146" s="5">
        <f t="shared" si="31"/>
        <v>1.5</v>
      </c>
      <c r="J146" s="5">
        <f t="shared" si="22"/>
        <v>5.2200000000000006</v>
      </c>
      <c r="K146" s="5">
        <f t="shared" si="23"/>
        <v>5.28</v>
      </c>
      <c r="L146" s="5">
        <f t="shared" si="24"/>
        <v>5.34</v>
      </c>
      <c r="M146" s="6"/>
      <c r="N146" s="95">
        <f t="shared" si="25"/>
        <v>21.895644133440005</v>
      </c>
      <c r="O146" s="95">
        <f t="shared" si="26"/>
        <v>4.0828138079400009</v>
      </c>
      <c r="P146" s="95">
        <f t="shared" si="27"/>
        <v>17.812830325500002</v>
      </c>
      <c r="Q146" s="96">
        <f t="shared" si="29"/>
        <v>251.625660651</v>
      </c>
      <c r="S146" s="97">
        <f t="shared" si="28"/>
        <v>1.342003523472</v>
      </c>
    </row>
    <row r="147" spans="1:19" hidden="1" x14ac:dyDescent="0.25">
      <c r="A147" s="103">
        <v>20015</v>
      </c>
      <c r="B147" s="7" t="s">
        <v>44</v>
      </c>
      <c r="C147" s="5">
        <v>2.375</v>
      </c>
      <c r="D147" s="5">
        <v>2.4700000000000002</v>
      </c>
      <c r="E147" s="5">
        <f t="shared" si="20"/>
        <v>2.54</v>
      </c>
      <c r="F147" s="5">
        <v>2.61</v>
      </c>
      <c r="G147" s="5">
        <f t="shared" si="30"/>
        <v>1.5</v>
      </c>
      <c r="H147" s="5">
        <v>1.5</v>
      </c>
      <c r="I147" s="5">
        <f t="shared" si="31"/>
        <v>1.5</v>
      </c>
      <c r="J147" s="5">
        <f t="shared" si="22"/>
        <v>5.4700000000000006</v>
      </c>
      <c r="K147" s="5">
        <f t="shared" si="23"/>
        <v>5.54</v>
      </c>
      <c r="L147" s="5">
        <f t="shared" si="24"/>
        <v>5.6099999999999994</v>
      </c>
      <c r="M147" s="6"/>
      <c r="N147" s="95">
        <f t="shared" si="25"/>
        <v>24.105126244185001</v>
      </c>
      <c r="O147" s="95">
        <f t="shared" si="26"/>
        <v>5.0670747851850004</v>
      </c>
      <c r="P147" s="95">
        <f t="shared" si="27"/>
        <v>19.038051459000002</v>
      </c>
      <c r="Q147" s="96">
        <f t="shared" si="29"/>
        <v>254.076102918</v>
      </c>
      <c r="S147" s="97">
        <f t="shared" si="28"/>
        <v>1.355072548896</v>
      </c>
    </row>
    <row r="148" spans="1:19" hidden="1" x14ac:dyDescent="0.25">
      <c r="A148" s="103">
        <v>25815</v>
      </c>
      <c r="B148" s="7" t="s">
        <v>45</v>
      </c>
      <c r="C148" s="5">
        <v>2.625</v>
      </c>
      <c r="D148" s="5">
        <v>2.72</v>
      </c>
      <c r="E148" s="5">
        <f t="shared" si="20"/>
        <v>2.8</v>
      </c>
      <c r="F148" s="7">
        <v>2.88</v>
      </c>
      <c r="G148" s="5">
        <f t="shared" si="30"/>
        <v>1.5</v>
      </c>
      <c r="H148" s="5">
        <v>1.5</v>
      </c>
      <c r="I148" s="5">
        <f t="shared" si="31"/>
        <v>1.5</v>
      </c>
      <c r="J148" s="5">
        <f t="shared" si="22"/>
        <v>5.7200000000000006</v>
      </c>
      <c r="K148" s="5">
        <f t="shared" si="23"/>
        <v>5.8</v>
      </c>
      <c r="L148" s="5">
        <f t="shared" si="24"/>
        <v>5.88</v>
      </c>
      <c r="M148" s="6"/>
      <c r="N148" s="95">
        <f t="shared" si="25"/>
        <v>26.4207941865</v>
      </c>
      <c r="O148" s="95">
        <f t="shared" si="26"/>
        <v>6.1575215939999994</v>
      </c>
      <c r="P148" s="95">
        <f t="shared" si="27"/>
        <v>20.263272592500002</v>
      </c>
      <c r="Q148" s="96">
        <f t="shared" si="29"/>
        <v>256.52654518500003</v>
      </c>
      <c r="S148" s="97">
        <f t="shared" si="28"/>
        <v>1.3681415743200003</v>
      </c>
    </row>
    <row r="149" spans="1:19" hidden="1" x14ac:dyDescent="0.25">
      <c r="A149" s="103">
        <v>21015</v>
      </c>
      <c r="B149" s="7" t="s">
        <v>46</v>
      </c>
      <c r="C149" s="5">
        <v>2.875</v>
      </c>
      <c r="D149" s="5">
        <v>2.98</v>
      </c>
      <c r="E149" s="5">
        <v>3.06</v>
      </c>
      <c r="F149" s="7">
        <v>3.14</v>
      </c>
      <c r="G149" s="5">
        <f t="shared" si="30"/>
        <v>1.5</v>
      </c>
      <c r="H149" s="5">
        <v>1.5</v>
      </c>
      <c r="I149" s="5">
        <f t="shared" si="31"/>
        <v>1.5</v>
      </c>
      <c r="J149" s="5">
        <f t="shared" ref="J149:J176" si="32">D149+G149*2</f>
        <v>5.98</v>
      </c>
      <c r="K149" s="5">
        <f t="shared" ref="K149:K176" si="33">E149+H149*2</f>
        <v>6.0600000000000005</v>
      </c>
      <c r="L149" s="5">
        <f t="shared" ref="L149:L176" si="34">F149+I149*2</f>
        <v>6.1400000000000006</v>
      </c>
      <c r="M149" s="6"/>
      <c r="N149" s="95">
        <f t="shared" ref="N149:N176" si="35">1/4*3.14159265*K149*K149</f>
        <v>28.842647960385005</v>
      </c>
      <c r="O149" s="95">
        <f t="shared" ref="O149:O176" si="36">1/4*3.14159265*E149*E149</f>
        <v>7.3541542343850006</v>
      </c>
      <c r="P149" s="95">
        <f t="shared" ref="P149:P176" si="37">N149-O149</f>
        <v>21.488493726000005</v>
      </c>
      <c r="Q149" s="96">
        <f t="shared" si="29"/>
        <v>258.976987452</v>
      </c>
      <c r="S149" s="97">
        <f t="shared" ref="S149:S176" si="38">(Q149/225)*1.2</f>
        <v>1.3812105997439998</v>
      </c>
    </row>
    <row r="150" spans="1:19" hidden="1" x14ac:dyDescent="0.25">
      <c r="A150" s="103">
        <v>31815</v>
      </c>
      <c r="B150" s="7" t="s">
        <v>47</v>
      </c>
      <c r="C150" s="5">
        <v>3.125</v>
      </c>
      <c r="D150" s="5">
        <v>3.23</v>
      </c>
      <c r="E150" s="5">
        <f t="shared" ref="E150:E155" si="39">(F150+D150)/2</f>
        <v>3.31</v>
      </c>
      <c r="F150" s="7">
        <v>3.39</v>
      </c>
      <c r="G150" s="5">
        <f t="shared" si="30"/>
        <v>1.5</v>
      </c>
      <c r="H150" s="5">
        <v>1.5</v>
      </c>
      <c r="I150" s="5">
        <f t="shared" si="31"/>
        <v>1.5</v>
      </c>
      <c r="J150" s="5">
        <f t="shared" si="32"/>
        <v>6.23</v>
      </c>
      <c r="K150" s="5">
        <f t="shared" si="33"/>
        <v>6.3100000000000005</v>
      </c>
      <c r="L150" s="5">
        <f t="shared" si="34"/>
        <v>6.3900000000000006</v>
      </c>
      <c r="M150" s="6"/>
      <c r="N150" s="95">
        <f t="shared" si="35"/>
        <v>31.271491777916257</v>
      </c>
      <c r="O150" s="95">
        <f t="shared" si="36"/>
        <v>8.604900808166251</v>
      </c>
      <c r="P150" s="95">
        <f t="shared" si="37"/>
        <v>22.666590969750004</v>
      </c>
      <c r="Q150" s="96">
        <f t="shared" si="29"/>
        <v>261.33318193950004</v>
      </c>
      <c r="S150" s="97">
        <f t="shared" si="38"/>
        <v>1.3937769703440002</v>
      </c>
    </row>
    <row r="151" spans="1:19" hidden="1" x14ac:dyDescent="0.25">
      <c r="A151" s="103">
        <v>30015</v>
      </c>
      <c r="B151" s="7" t="s">
        <v>48</v>
      </c>
      <c r="C151" s="5">
        <v>3.5</v>
      </c>
      <c r="D151" s="5">
        <v>3.61</v>
      </c>
      <c r="E151" s="5">
        <f t="shared" si="39"/>
        <v>3.6849999999999996</v>
      </c>
      <c r="F151" s="7">
        <v>3.76</v>
      </c>
      <c r="G151" s="5">
        <f t="shared" si="30"/>
        <v>1.5</v>
      </c>
      <c r="H151" s="5">
        <v>1.5</v>
      </c>
      <c r="I151" s="5">
        <f t="shared" si="31"/>
        <v>1.5</v>
      </c>
      <c r="J151" s="5">
        <f t="shared" si="32"/>
        <v>6.6099999999999994</v>
      </c>
      <c r="K151" s="5">
        <f t="shared" si="33"/>
        <v>6.6849999999999996</v>
      </c>
      <c r="L151" s="5">
        <f t="shared" si="34"/>
        <v>6.76</v>
      </c>
      <c r="M151" s="6"/>
      <c r="N151" s="95">
        <f t="shared" si="35"/>
        <v>35.098835198549061</v>
      </c>
      <c r="O151" s="95">
        <f t="shared" si="36"/>
        <v>10.665098363174062</v>
      </c>
      <c r="P151" s="95">
        <f t="shared" si="37"/>
        <v>24.433736835375001</v>
      </c>
      <c r="Q151" s="96">
        <f t="shared" si="29"/>
        <v>264.86747367074997</v>
      </c>
      <c r="S151" s="97">
        <f t="shared" si="38"/>
        <v>1.4126265262439996</v>
      </c>
    </row>
    <row r="152" spans="1:19" hidden="1" x14ac:dyDescent="0.25">
      <c r="A152" s="103">
        <v>35815</v>
      </c>
      <c r="B152" s="7" t="s">
        <v>49</v>
      </c>
      <c r="C152" s="5">
        <v>3.625</v>
      </c>
      <c r="D152" s="5">
        <v>3.74</v>
      </c>
      <c r="E152" s="5">
        <f t="shared" si="39"/>
        <v>3.81</v>
      </c>
      <c r="F152" s="7">
        <v>3.88</v>
      </c>
      <c r="G152" s="5">
        <f t="shared" si="30"/>
        <v>1.5</v>
      </c>
      <c r="H152" s="5">
        <v>1.5</v>
      </c>
      <c r="I152" s="5">
        <f t="shared" si="31"/>
        <v>1.5</v>
      </c>
      <c r="J152" s="5">
        <f t="shared" si="32"/>
        <v>6.74</v>
      </c>
      <c r="K152" s="5">
        <f t="shared" si="33"/>
        <v>6.8100000000000005</v>
      </c>
      <c r="L152" s="5">
        <f t="shared" si="34"/>
        <v>6.88</v>
      </c>
      <c r="M152" s="6"/>
      <c r="N152" s="95">
        <f t="shared" si="35"/>
        <v>36.423703723916262</v>
      </c>
      <c r="O152" s="95">
        <f t="shared" si="36"/>
        <v>11.400918266666251</v>
      </c>
      <c r="P152" s="95">
        <f t="shared" si="37"/>
        <v>25.022785457250009</v>
      </c>
      <c r="Q152" s="96">
        <f t="shared" ref="Q152:Q176" si="40">(2*(H152)*72+2*(P152))</f>
        <v>266.04557091449999</v>
      </c>
      <c r="S152" s="97">
        <f t="shared" si="38"/>
        <v>1.4189097115439999</v>
      </c>
    </row>
    <row r="153" spans="1:19" hidden="1" x14ac:dyDescent="0.25">
      <c r="A153" s="103">
        <v>41815</v>
      </c>
      <c r="B153" s="7" t="s">
        <v>51</v>
      </c>
      <c r="C153" s="5">
        <v>4.125</v>
      </c>
      <c r="D153" s="5">
        <v>4.25</v>
      </c>
      <c r="E153" s="5">
        <f t="shared" si="39"/>
        <v>4.335</v>
      </c>
      <c r="F153" s="7">
        <v>4.42</v>
      </c>
      <c r="G153" s="5">
        <f t="shared" si="30"/>
        <v>1.5</v>
      </c>
      <c r="H153" s="5">
        <v>1.5</v>
      </c>
      <c r="I153" s="5">
        <f t="shared" si="31"/>
        <v>1.5</v>
      </c>
      <c r="J153" s="5">
        <f t="shared" si="32"/>
        <v>7.25</v>
      </c>
      <c r="K153" s="5">
        <f t="shared" si="33"/>
        <v>7.335</v>
      </c>
      <c r="L153" s="5">
        <f t="shared" si="34"/>
        <v>7.42</v>
      </c>
      <c r="M153" s="6"/>
      <c r="N153" s="95">
        <f t="shared" si="35"/>
        <v>42.256168653411564</v>
      </c>
      <c r="O153" s="95">
        <f t="shared" si="36"/>
        <v>14.759378984286563</v>
      </c>
      <c r="P153" s="95">
        <f t="shared" si="37"/>
        <v>27.496789669125</v>
      </c>
      <c r="Q153" s="96">
        <f t="shared" si="40"/>
        <v>270.99357933825002</v>
      </c>
      <c r="S153" s="97">
        <f t="shared" si="38"/>
        <v>1.4452990898040001</v>
      </c>
    </row>
    <row r="154" spans="1:19" hidden="1" x14ac:dyDescent="0.25">
      <c r="A154" s="103">
        <v>40015</v>
      </c>
      <c r="B154" s="7" t="s">
        <v>52</v>
      </c>
      <c r="C154" s="5">
        <v>4.5</v>
      </c>
      <c r="D154" s="5">
        <v>4.5999999999999996</v>
      </c>
      <c r="E154" s="5">
        <f t="shared" si="39"/>
        <v>4.6899999999999995</v>
      </c>
      <c r="F154" s="7">
        <v>4.78</v>
      </c>
      <c r="G154" s="5">
        <f t="shared" si="30"/>
        <v>1.5</v>
      </c>
      <c r="H154" s="5">
        <v>1.5</v>
      </c>
      <c r="I154" s="5">
        <f t="shared" si="31"/>
        <v>1.5</v>
      </c>
      <c r="J154" s="5">
        <f t="shared" si="32"/>
        <v>7.6</v>
      </c>
      <c r="K154" s="5">
        <f t="shared" si="33"/>
        <v>7.6899999999999995</v>
      </c>
      <c r="L154" s="5">
        <f t="shared" si="34"/>
        <v>7.78</v>
      </c>
      <c r="M154" s="6"/>
      <c r="N154" s="95">
        <f t="shared" si="35"/>
        <v>46.445384277416245</v>
      </c>
      <c r="O154" s="95">
        <f t="shared" si="36"/>
        <v>17.275696522166246</v>
      </c>
      <c r="P154" s="95">
        <f t="shared" si="37"/>
        <v>29.169687755249999</v>
      </c>
      <c r="Q154" s="96">
        <f t="shared" si="40"/>
        <v>274.33937551050002</v>
      </c>
      <c r="S154" s="97">
        <f t="shared" si="38"/>
        <v>1.4631433360560002</v>
      </c>
    </row>
    <row r="155" spans="1:19" hidden="1" x14ac:dyDescent="0.25">
      <c r="A155" s="103">
        <v>50015</v>
      </c>
      <c r="B155" s="99" t="s">
        <v>56</v>
      </c>
      <c r="C155" s="5">
        <v>5.5629999999999997</v>
      </c>
      <c r="D155" s="5">
        <v>5.67</v>
      </c>
      <c r="E155" s="5">
        <f t="shared" si="39"/>
        <v>5.76</v>
      </c>
      <c r="F155" s="7">
        <v>5.85</v>
      </c>
      <c r="G155" s="5">
        <f t="shared" si="30"/>
        <v>1.5</v>
      </c>
      <c r="H155" s="5">
        <v>1.5</v>
      </c>
      <c r="I155" s="5">
        <f t="shared" si="31"/>
        <v>1.5</v>
      </c>
      <c r="J155" s="5">
        <f t="shared" si="32"/>
        <v>8.67</v>
      </c>
      <c r="K155" s="5">
        <f t="shared" si="33"/>
        <v>8.76</v>
      </c>
      <c r="L155" s="5">
        <f t="shared" si="34"/>
        <v>8.85</v>
      </c>
      <c r="M155" s="6"/>
      <c r="N155" s="95">
        <f t="shared" si="35"/>
        <v>60.269570034660006</v>
      </c>
      <c r="O155" s="95">
        <f t="shared" si="36"/>
        <v>26.057626076159998</v>
      </c>
      <c r="P155" s="95">
        <f t="shared" si="37"/>
        <v>34.211943958500008</v>
      </c>
      <c r="Q155" s="96">
        <f t="shared" si="40"/>
        <v>284.423887917</v>
      </c>
      <c r="S155" s="97">
        <f t="shared" si="38"/>
        <v>1.5169274022239998</v>
      </c>
    </row>
    <row r="156" spans="1:19" hidden="1" x14ac:dyDescent="0.25">
      <c r="A156" s="103">
        <v>60015</v>
      </c>
      <c r="B156" s="99" t="s">
        <v>54</v>
      </c>
      <c r="C156" s="5">
        <v>6.625</v>
      </c>
      <c r="D156" s="5">
        <v>6.73</v>
      </c>
      <c r="E156" s="5">
        <v>6.83</v>
      </c>
      <c r="F156" s="7">
        <v>6.93</v>
      </c>
      <c r="G156" s="5">
        <v>1.5</v>
      </c>
      <c r="H156" s="5">
        <v>1.5</v>
      </c>
      <c r="I156" s="5">
        <v>1.5</v>
      </c>
      <c r="J156" s="5">
        <f t="shared" si="32"/>
        <v>9.73</v>
      </c>
      <c r="K156" s="5">
        <f t="shared" si="33"/>
        <v>9.83</v>
      </c>
      <c r="L156" s="5">
        <f t="shared" si="34"/>
        <v>9.93</v>
      </c>
      <c r="M156" s="6"/>
      <c r="N156" s="95">
        <f t="shared" si="35"/>
        <v>75.892160504396259</v>
      </c>
      <c r="O156" s="95">
        <f t="shared" si="36"/>
        <v>36.637960342646252</v>
      </c>
      <c r="P156" s="95">
        <f t="shared" si="37"/>
        <v>39.254200161750006</v>
      </c>
      <c r="Q156" s="96">
        <f t="shared" si="40"/>
        <v>294.50840032350004</v>
      </c>
      <c r="S156" s="97">
        <f t="shared" si="38"/>
        <v>1.570711468392</v>
      </c>
    </row>
    <row r="157" spans="1:19" hidden="1" x14ac:dyDescent="0.25">
      <c r="A157" s="103">
        <v>3820</v>
      </c>
      <c r="B157" s="7" t="s">
        <v>34</v>
      </c>
      <c r="C157" s="5">
        <v>0.375</v>
      </c>
      <c r="D157" s="5">
        <v>0.42</v>
      </c>
      <c r="E157" s="5">
        <f t="shared" ref="E157:E168" si="41">(F157+D157)/2</f>
        <v>0.45999999999999996</v>
      </c>
      <c r="F157" s="5">
        <v>0.5</v>
      </c>
      <c r="G157" s="5">
        <f t="shared" ref="G157:G176" si="42">H157-$K$3</f>
        <v>2</v>
      </c>
      <c r="H157" s="5">
        <v>2</v>
      </c>
      <c r="I157" s="5">
        <f t="shared" ref="I157:I176" si="43">H157+$K$3</f>
        <v>2</v>
      </c>
      <c r="J157" s="5">
        <f t="shared" si="32"/>
        <v>4.42</v>
      </c>
      <c r="K157" s="5">
        <f t="shared" si="33"/>
        <v>4.46</v>
      </c>
      <c r="L157" s="5">
        <f t="shared" si="34"/>
        <v>4.5</v>
      </c>
      <c r="M157" s="6"/>
      <c r="N157" s="95">
        <f t="shared" si="35"/>
        <v>15.622826089185002</v>
      </c>
      <c r="O157" s="95">
        <f t="shared" si="36"/>
        <v>0.166190251185</v>
      </c>
      <c r="P157" s="95">
        <f t="shared" si="37"/>
        <v>15.456635838000002</v>
      </c>
      <c r="Q157" s="96">
        <f t="shared" si="40"/>
        <v>318.91327167600002</v>
      </c>
      <c r="S157" s="97">
        <f t="shared" si="38"/>
        <v>1.7008707822720002</v>
      </c>
    </row>
    <row r="158" spans="1:19" hidden="1" x14ac:dyDescent="0.25">
      <c r="A158" s="103">
        <v>1220</v>
      </c>
      <c r="B158" s="7" t="s">
        <v>35</v>
      </c>
      <c r="C158" s="5">
        <v>0.5</v>
      </c>
      <c r="D158" s="5">
        <v>0.56000000000000005</v>
      </c>
      <c r="E158" s="5">
        <f t="shared" si="41"/>
        <v>0.60000000000000009</v>
      </c>
      <c r="F158" s="5">
        <v>0.64</v>
      </c>
      <c r="G158" s="5">
        <f t="shared" si="42"/>
        <v>2</v>
      </c>
      <c r="H158" s="5">
        <v>2</v>
      </c>
      <c r="I158" s="5">
        <f t="shared" si="43"/>
        <v>2</v>
      </c>
      <c r="J158" s="5">
        <f t="shared" si="32"/>
        <v>4.5600000000000005</v>
      </c>
      <c r="K158" s="5">
        <f t="shared" si="33"/>
        <v>4.5999999999999996</v>
      </c>
      <c r="L158" s="5">
        <f t="shared" si="34"/>
        <v>4.6399999999999997</v>
      </c>
      <c r="M158" s="6"/>
      <c r="N158" s="95">
        <f t="shared" si="35"/>
        <v>16.619025118499998</v>
      </c>
      <c r="O158" s="95">
        <f t="shared" si="36"/>
        <v>0.28274333850000011</v>
      </c>
      <c r="P158" s="95">
        <f t="shared" si="37"/>
        <v>16.336281779999997</v>
      </c>
      <c r="Q158" s="96">
        <f t="shared" si="40"/>
        <v>320.67256356000001</v>
      </c>
      <c r="S158" s="97">
        <f t="shared" si="38"/>
        <v>1.7102536723200001</v>
      </c>
    </row>
    <row r="159" spans="1:19" hidden="1" x14ac:dyDescent="0.25">
      <c r="A159" s="103">
        <v>5820</v>
      </c>
      <c r="B159" s="7" t="s">
        <v>36</v>
      </c>
      <c r="C159" s="5">
        <v>0.625</v>
      </c>
      <c r="D159" s="5">
        <v>0.71</v>
      </c>
      <c r="E159" s="5">
        <f t="shared" si="41"/>
        <v>0.75</v>
      </c>
      <c r="F159" s="5">
        <v>0.79</v>
      </c>
      <c r="G159" s="5">
        <f t="shared" si="42"/>
        <v>2</v>
      </c>
      <c r="H159" s="5">
        <v>2</v>
      </c>
      <c r="I159" s="5">
        <f t="shared" si="43"/>
        <v>2</v>
      </c>
      <c r="J159" s="5">
        <f t="shared" si="32"/>
        <v>4.71</v>
      </c>
      <c r="K159" s="5">
        <f t="shared" si="33"/>
        <v>4.75</v>
      </c>
      <c r="L159" s="5">
        <f t="shared" si="34"/>
        <v>4.79</v>
      </c>
      <c r="M159" s="6"/>
      <c r="N159" s="95">
        <f t="shared" si="35"/>
        <v>17.720546041406251</v>
      </c>
      <c r="O159" s="95">
        <f t="shared" si="36"/>
        <v>0.44178646640625008</v>
      </c>
      <c r="P159" s="95">
        <f t="shared" si="37"/>
        <v>17.278759575000002</v>
      </c>
      <c r="Q159" s="96">
        <f t="shared" si="40"/>
        <v>322.55751915000002</v>
      </c>
      <c r="S159" s="97">
        <f t="shared" si="38"/>
        <v>1.7203067688</v>
      </c>
    </row>
    <row r="160" spans="1:19" hidden="1" x14ac:dyDescent="0.25">
      <c r="A160" s="103">
        <v>3420</v>
      </c>
      <c r="B160" s="7" t="s">
        <v>37</v>
      </c>
      <c r="C160" s="5">
        <v>0.75</v>
      </c>
      <c r="D160" s="5">
        <v>0.81</v>
      </c>
      <c r="E160" s="5">
        <f t="shared" si="41"/>
        <v>0.8600000000000001</v>
      </c>
      <c r="F160" s="5">
        <v>0.91</v>
      </c>
      <c r="G160" s="5">
        <f t="shared" si="42"/>
        <v>2</v>
      </c>
      <c r="H160" s="5">
        <v>2</v>
      </c>
      <c r="I160" s="5">
        <f t="shared" si="43"/>
        <v>2</v>
      </c>
      <c r="J160" s="5">
        <f t="shared" si="32"/>
        <v>4.8100000000000005</v>
      </c>
      <c r="K160" s="5">
        <f t="shared" si="33"/>
        <v>4.8600000000000003</v>
      </c>
      <c r="L160" s="5">
        <f t="shared" si="34"/>
        <v>4.91</v>
      </c>
      <c r="M160" s="6"/>
      <c r="N160" s="95">
        <f t="shared" si="35"/>
        <v>18.550790438985004</v>
      </c>
      <c r="O160" s="95">
        <f t="shared" si="36"/>
        <v>0.58088048098500011</v>
      </c>
      <c r="P160" s="95">
        <f t="shared" si="37"/>
        <v>17.969909958000002</v>
      </c>
      <c r="Q160" s="96">
        <f t="shared" si="40"/>
        <v>323.93981991600003</v>
      </c>
      <c r="S160" s="97">
        <f t="shared" si="38"/>
        <v>1.7276790395520001</v>
      </c>
    </row>
    <row r="161" spans="1:19" hidden="1" x14ac:dyDescent="0.25">
      <c r="A161" s="103">
        <v>7820</v>
      </c>
      <c r="B161" s="7" t="s">
        <v>38</v>
      </c>
      <c r="C161" s="5">
        <v>0.875</v>
      </c>
      <c r="D161" s="5">
        <v>0.94</v>
      </c>
      <c r="E161" s="5">
        <f t="shared" si="41"/>
        <v>0.995</v>
      </c>
      <c r="F161" s="5">
        <v>1.05</v>
      </c>
      <c r="G161" s="5">
        <f t="shared" si="42"/>
        <v>2</v>
      </c>
      <c r="H161" s="5">
        <v>2</v>
      </c>
      <c r="I161" s="5">
        <f t="shared" si="43"/>
        <v>2</v>
      </c>
      <c r="J161" s="5">
        <f t="shared" si="32"/>
        <v>4.9399999999999995</v>
      </c>
      <c r="K161" s="5">
        <f t="shared" si="33"/>
        <v>4.9950000000000001</v>
      </c>
      <c r="L161" s="5">
        <f t="shared" si="34"/>
        <v>5.05</v>
      </c>
      <c r="M161" s="6"/>
      <c r="N161" s="95">
        <f t="shared" si="35"/>
        <v>19.595703789329065</v>
      </c>
      <c r="O161" s="95">
        <f t="shared" si="36"/>
        <v>0.77756381582906253</v>
      </c>
      <c r="P161" s="95">
        <f t="shared" si="37"/>
        <v>18.818139973500003</v>
      </c>
      <c r="Q161" s="96">
        <f t="shared" si="40"/>
        <v>325.63627994699999</v>
      </c>
      <c r="S161" s="97">
        <f t="shared" si="38"/>
        <v>1.7367268263839999</v>
      </c>
    </row>
    <row r="162" spans="1:19" hidden="1" x14ac:dyDescent="0.25">
      <c r="A162" s="103">
        <v>11820</v>
      </c>
      <c r="B162" s="7" t="s">
        <v>39</v>
      </c>
      <c r="C162" s="5">
        <v>1.125</v>
      </c>
      <c r="D162" s="5">
        <v>1.2</v>
      </c>
      <c r="E162" s="5">
        <f t="shared" si="41"/>
        <v>1.2549999999999999</v>
      </c>
      <c r="F162" s="5">
        <v>1.31</v>
      </c>
      <c r="G162" s="5">
        <f t="shared" si="42"/>
        <v>2</v>
      </c>
      <c r="H162" s="5">
        <v>2</v>
      </c>
      <c r="I162" s="5">
        <f t="shared" si="43"/>
        <v>2</v>
      </c>
      <c r="J162" s="5">
        <f t="shared" si="32"/>
        <v>5.2</v>
      </c>
      <c r="K162" s="5">
        <f t="shared" si="33"/>
        <v>5.2549999999999999</v>
      </c>
      <c r="L162" s="5">
        <f t="shared" si="34"/>
        <v>5.3100000000000005</v>
      </c>
      <c r="M162" s="6"/>
      <c r="N162" s="95">
        <f t="shared" si="35"/>
        <v>21.688789892391565</v>
      </c>
      <c r="O162" s="95">
        <f t="shared" si="36"/>
        <v>1.2370217408915622</v>
      </c>
      <c r="P162" s="95">
        <f t="shared" si="37"/>
        <v>20.451768151500001</v>
      </c>
      <c r="Q162" s="96">
        <f t="shared" si="40"/>
        <v>328.90353630300001</v>
      </c>
      <c r="S162" s="97">
        <f t="shared" si="38"/>
        <v>1.7541521936159998</v>
      </c>
    </row>
    <row r="163" spans="1:19" hidden="1" x14ac:dyDescent="0.25">
      <c r="A163" s="103">
        <v>13820</v>
      </c>
      <c r="B163" s="7" t="s">
        <v>40</v>
      </c>
      <c r="C163" s="5">
        <v>1.375</v>
      </c>
      <c r="D163" s="5">
        <v>1.45</v>
      </c>
      <c r="E163" s="5">
        <f t="shared" si="41"/>
        <v>1.51</v>
      </c>
      <c r="F163" s="5">
        <v>1.57</v>
      </c>
      <c r="G163" s="5">
        <f t="shared" si="42"/>
        <v>2</v>
      </c>
      <c r="H163" s="5">
        <v>2</v>
      </c>
      <c r="I163" s="5">
        <f t="shared" si="43"/>
        <v>2</v>
      </c>
      <c r="J163" s="5">
        <f t="shared" si="32"/>
        <v>5.45</v>
      </c>
      <c r="K163" s="5">
        <f t="shared" si="33"/>
        <v>5.51</v>
      </c>
      <c r="L163" s="5">
        <f t="shared" si="34"/>
        <v>5.57</v>
      </c>
      <c r="M163" s="6"/>
      <c r="N163" s="95">
        <f t="shared" si="35"/>
        <v>23.84476675331625</v>
      </c>
      <c r="O163" s="95">
        <f t="shared" si="36"/>
        <v>1.7907863503162502</v>
      </c>
      <c r="P163" s="95">
        <f t="shared" si="37"/>
        <v>22.053980403000001</v>
      </c>
      <c r="Q163" s="96">
        <f t="shared" si="40"/>
        <v>332.10796080599999</v>
      </c>
      <c r="S163" s="97">
        <f t="shared" si="38"/>
        <v>1.7712424576320001</v>
      </c>
    </row>
    <row r="164" spans="1:19" hidden="1" x14ac:dyDescent="0.25">
      <c r="A164" s="103">
        <v>15820</v>
      </c>
      <c r="B164" s="7" t="s">
        <v>41</v>
      </c>
      <c r="C164" s="5">
        <v>1.625</v>
      </c>
      <c r="D164" s="5">
        <v>1.71</v>
      </c>
      <c r="E164" s="5">
        <f t="shared" si="41"/>
        <v>1.77</v>
      </c>
      <c r="F164" s="98">
        <v>1.83</v>
      </c>
      <c r="G164" s="5">
        <f t="shared" si="42"/>
        <v>2</v>
      </c>
      <c r="H164" s="5">
        <v>2</v>
      </c>
      <c r="I164" s="5">
        <f t="shared" si="43"/>
        <v>2</v>
      </c>
      <c r="J164" s="5">
        <f t="shared" si="32"/>
        <v>5.71</v>
      </c>
      <c r="K164" s="5">
        <f t="shared" si="33"/>
        <v>5.77</v>
      </c>
      <c r="L164" s="5">
        <f t="shared" si="34"/>
        <v>5.83</v>
      </c>
      <c r="M164" s="6"/>
      <c r="N164" s="95">
        <f t="shared" si="35"/>
        <v>26.148182484296246</v>
      </c>
      <c r="O164" s="95">
        <f t="shared" si="36"/>
        <v>2.4605739032962499</v>
      </c>
      <c r="P164" s="95">
        <f t="shared" si="37"/>
        <v>23.687608580999996</v>
      </c>
      <c r="Q164" s="96">
        <f t="shared" si="40"/>
        <v>335.37521716200001</v>
      </c>
      <c r="S164" s="97">
        <f t="shared" si="38"/>
        <v>1.788667824864</v>
      </c>
    </row>
    <row r="165" spans="1:19" hidden="1" x14ac:dyDescent="0.25">
      <c r="A165" s="103">
        <v>11020</v>
      </c>
      <c r="B165" s="7" t="s">
        <v>42</v>
      </c>
      <c r="C165" s="5">
        <v>1.9</v>
      </c>
      <c r="D165" s="5">
        <v>1.97</v>
      </c>
      <c r="E165" s="5">
        <f t="shared" si="41"/>
        <v>2.0299999999999998</v>
      </c>
      <c r="F165" s="98">
        <v>2.09</v>
      </c>
      <c r="G165" s="5">
        <f t="shared" si="42"/>
        <v>2</v>
      </c>
      <c r="H165" s="5">
        <v>2</v>
      </c>
      <c r="I165" s="5">
        <f t="shared" si="43"/>
        <v>2</v>
      </c>
      <c r="J165" s="5">
        <f t="shared" si="32"/>
        <v>5.97</v>
      </c>
      <c r="K165" s="5">
        <f t="shared" si="33"/>
        <v>6.0299999999999994</v>
      </c>
      <c r="L165" s="5">
        <f t="shared" si="34"/>
        <v>6.09</v>
      </c>
      <c r="M165" s="6"/>
      <c r="N165" s="95">
        <f t="shared" si="35"/>
        <v>28.557784046846248</v>
      </c>
      <c r="O165" s="95">
        <f t="shared" si="36"/>
        <v>3.2365472878462493</v>
      </c>
      <c r="P165" s="95">
        <f t="shared" si="37"/>
        <v>25.321236758999998</v>
      </c>
      <c r="Q165" s="96">
        <f t="shared" si="40"/>
        <v>338.64247351799997</v>
      </c>
      <c r="S165" s="97">
        <f t="shared" si="38"/>
        <v>1.8060931920959999</v>
      </c>
    </row>
    <row r="166" spans="1:19" hidden="1" x14ac:dyDescent="0.25">
      <c r="A166" s="103">
        <v>21820</v>
      </c>
      <c r="B166" s="7" t="s">
        <v>43</v>
      </c>
      <c r="C166" s="5">
        <v>2.125</v>
      </c>
      <c r="D166" s="5">
        <v>2.2200000000000002</v>
      </c>
      <c r="E166" s="5">
        <f t="shared" si="41"/>
        <v>2.2800000000000002</v>
      </c>
      <c r="F166" s="98">
        <v>2.34</v>
      </c>
      <c r="G166" s="5">
        <f t="shared" si="42"/>
        <v>2</v>
      </c>
      <c r="H166" s="5">
        <v>2</v>
      </c>
      <c r="I166" s="5">
        <f t="shared" si="43"/>
        <v>2</v>
      </c>
      <c r="J166" s="5">
        <f t="shared" si="32"/>
        <v>6.2200000000000006</v>
      </c>
      <c r="K166" s="5">
        <f t="shared" si="33"/>
        <v>6.28</v>
      </c>
      <c r="L166" s="5">
        <f t="shared" si="34"/>
        <v>6.34</v>
      </c>
      <c r="M166" s="6"/>
      <c r="N166" s="95">
        <f t="shared" si="35"/>
        <v>30.974846891940004</v>
      </c>
      <c r="O166" s="95">
        <f t="shared" si="36"/>
        <v>4.0828138079400009</v>
      </c>
      <c r="P166" s="95">
        <f t="shared" si="37"/>
        <v>26.892033084000005</v>
      </c>
      <c r="Q166" s="96">
        <f t="shared" si="40"/>
        <v>341.78406616799998</v>
      </c>
      <c r="S166" s="97">
        <f t="shared" si="38"/>
        <v>1.8228483528959998</v>
      </c>
    </row>
    <row r="167" spans="1:19" hidden="1" x14ac:dyDescent="0.25">
      <c r="A167" s="103">
        <v>20020</v>
      </c>
      <c r="B167" s="7" t="s">
        <v>44</v>
      </c>
      <c r="C167" s="5">
        <v>2.375</v>
      </c>
      <c r="D167" s="5">
        <v>2.4700000000000002</v>
      </c>
      <c r="E167" s="5">
        <f t="shared" si="41"/>
        <v>2.54</v>
      </c>
      <c r="F167" s="5">
        <v>2.61</v>
      </c>
      <c r="G167" s="5">
        <f t="shared" si="42"/>
        <v>2</v>
      </c>
      <c r="H167" s="5">
        <v>2</v>
      </c>
      <c r="I167" s="5">
        <f t="shared" si="43"/>
        <v>2</v>
      </c>
      <c r="J167" s="5">
        <f t="shared" si="32"/>
        <v>6.4700000000000006</v>
      </c>
      <c r="K167" s="5">
        <f t="shared" si="33"/>
        <v>6.54</v>
      </c>
      <c r="L167" s="5">
        <f t="shared" si="34"/>
        <v>6.6099999999999994</v>
      </c>
      <c r="M167" s="6"/>
      <c r="N167" s="95">
        <f t="shared" si="35"/>
        <v>33.592736047185006</v>
      </c>
      <c r="O167" s="95">
        <f t="shared" si="36"/>
        <v>5.0670747851850004</v>
      </c>
      <c r="P167" s="95">
        <f t="shared" si="37"/>
        <v>28.525661262000007</v>
      </c>
      <c r="Q167" s="96">
        <f t="shared" si="40"/>
        <v>345.051322524</v>
      </c>
      <c r="S167" s="97">
        <f t="shared" si="38"/>
        <v>1.8402737201279999</v>
      </c>
    </row>
    <row r="168" spans="1:19" hidden="1" x14ac:dyDescent="0.25">
      <c r="A168" s="103">
        <v>25820</v>
      </c>
      <c r="B168" s="7" t="s">
        <v>45</v>
      </c>
      <c r="C168" s="5">
        <v>2.625</v>
      </c>
      <c r="D168" s="5">
        <v>2.72</v>
      </c>
      <c r="E168" s="5">
        <f t="shared" si="41"/>
        <v>2.8</v>
      </c>
      <c r="F168" s="7">
        <v>2.88</v>
      </c>
      <c r="G168" s="5">
        <f t="shared" si="42"/>
        <v>2</v>
      </c>
      <c r="H168" s="5">
        <v>2</v>
      </c>
      <c r="I168" s="5">
        <f t="shared" si="43"/>
        <v>2</v>
      </c>
      <c r="J168" s="5">
        <f t="shared" si="32"/>
        <v>6.7200000000000006</v>
      </c>
      <c r="K168" s="5">
        <f t="shared" si="33"/>
        <v>6.8</v>
      </c>
      <c r="L168" s="5">
        <f t="shared" si="34"/>
        <v>6.88</v>
      </c>
      <c r="M168" s="6"/>
      <c r="N168" s="95">
        <f t="shared" si="35"/>
        <v>36.316811033999997</v>
      </c>
      <c r="O168" s="95">
        <f t="shared" si="36"/>
        <v>6.1575215939999994</v>
      </c>
      <c r="P168" s="95">
        <f t="shared" si="37"/>
        <v>30.159289439999998</v>
      </c>
      <c r="Q168" s="96">
        <f t="shared" si="40"/>
        <v>348.31857888000002</v>
      </c>
      <c r="S168" s="97">
        <f t="shared" si="38"/>
        <v>1.8576990873599999</v>
      </c>
    </row>
    <row r="169" spans="1:19" hidden="1" x14ac:dyDescent="0.25">
      <c r="A169" s="103">
        <v>21020</v>
      </c>
      <c r="B169" s="7" t="s">
        <v>46</v>
      </c>
      <c r="C169" s="5">
        <v>2.875</v>
      </c>
      <c r="D169" s="5">
        <v>2.98</v>
      </c>
      <c r="E169" s="5">
        <v>3.06</v>
      </c>
      <c r="F169" s="7">
        <v>3.14</v>
      </c>
      <c r="G169" s="5">
        <f t="shared" si="42"/>
        <v>2</v>
      </c>
      <c r="H169" s="5">
        <v>2</v>
      </c>
      <c r="I169" s="5">
        <f t="shared" si="43"/>
        <v>2</v>
      </c>
      <c r="J169" s="5">
        <f t="shared" si="32"/>
        <v>6.98</v>
      </c>
      <c r="K169" s="5">
        <f t="shared" si="33"/>
        <v>7.0600000000000005</v>
      </c>
      <c r="L169" s="5">
        <f t="shared" si="34"/>
        <v>7.1400000000000006</v>
      </c>
      <c r="M169" s="6"/>
      <c r="N169" s="95">
        <f t="shared" si="35"/>
        <v>39.147071852385004</v>
      </c>
      <c r="O169" s="95">
        <f t="shared" si="36"/>
        <v>7.3541542343850006</v>
      </c>
      <c r="P169" s="95">
        <f t="shared" si="37"/>
        <v>31.792917618000004</v>
      </c>
      <c r="Q169" s="96">
        <f t="shared" si="40"/>
        <v>351.58583523599998</v>
      </c>
      <c r="S169" s="97">
        <f t="shared" si="38"/>
        <v>1.8751244545919996</v>
      </c>
    </row>
    <row r="170" spans="1:19" hidden="1" x14ac:dyDescent="0.25">
      <c r="A170" s="103">
        <v>31820</v>
      </c>
      <c r="B170" s="7" t="s">
        <v>47</v>
      </c>
      <c r="C170" s="5">
        <v>3.125</v>
      </c>
      <c r="D170" s="5">
        <v>3.23</v>
      </c>
      <c r="E170" s="5">
        <f>(F170+D170)/2</f>
        <v>3.31</v>
      </c>
      <c r="F170" s="7">
        <v>3.39</v>
      </c>
      <c r="G170" s="5">
        <f t="shared" si="42"/>
        <v>2</v>
      </c>
      <c r="H170" s="5">
        <v>2</v>
      </c>
      <c r="I170" s="5">
        <f t="shared" si="43"/>
        <v>2</v>
      </c>
      <c r="J170" s="5">
        <f t="shared" si="32"/>
        <v>7.23</v>
      </c>
      <c r="K170" s="5">
        <f t="shared" si="33"/>
        <v>7.3100000000000005</v>
      </c>
      <c r="L170" s="5">
        <f t="shared" si="34"/>
        <v>7.3900000000000006</v>
      </c>
      <c r="M170" s="6"/>
      <c r="N170" s="95">
        <f t="shared" si="35"/>
        <v>41.968614751166257</v>
      </c>
      <c r="O170" s="95">
        <f t="shared" si="36"/>
        <v>8.604900808166251</v>
      </c>
      <c r="P170" s="95">
        <f t="shared" si="37"/>
        <v>33.363713943000008</v>
      </c>
      <c r="Q170" s="96">
        <f t="shared" si="40"/>
        <v>354.72742788599999</v>
      </c>
      <c r="S170" s="97">
        <f t="shared" si="38"/>
        <v>1.8918796153919999</v>
      </c>
    </row>
    <row r="171" spans="1:19" hidden="1" x14ac:dyDescent="0.25">
      <c r="A171" s="103">
        <v>30020</v>
      </c>
      <c r="B171" s="7" t="s">
        <v>48</v>
      </c>
      <c r="C171" s="5">
        <v>3.5</v>
      </c>
      <c r="D171" s="5">
        <v>3.61</v>
      </c>
      <c r="E171" s="5">
        <f>(F171+D171)/2</f>
        <v>3.6849999999999996</v>
      </c>
      <c r="F171" s="7">
        <v>3.76</v>
      </c>
      <c r="G171" s="5">
        <f t="shared" si="42"/>
        <v>2</v>
      </c>
      <c r="H171" s="5">
        <v>2</v>
      </c>
      <c r="I171" s="5">
        <f t="shared" si="43"/>
        <v>2</v>
      </c>
      <c r="J171" s="5">
        <f t="shared" si="32"/>
        <v>7.6099999999999994</v>
      </c>
      <c r="K171" s="5">
        <f t="shared" si="33"/>
        <v>7.6849999999999996</v>
      </c>
      <c r="L171" s="5">
        <f t="shared" si="34"/>
        <v>7.76</v>
      </c>
      <c r="M171" s="6"/>
      <c r="N171" s="95">
        <f t="shared" si="35"/>
        <v>46.385006793674059</v>
      </c>
      <c r="O171" s="95">
        <f t="shared" si="36"/>
        <v>10.665098363174062</v>
      </c>
      <c r="P171" s="95">
        <f t="shared" si="37"/>
        <v>35.719908430499999</v>
      </c>
      <c r="Q171" s="96">
        <f t="shared" si="40"/>
        <v>359.439816861</v>
      </c>
      <c r="S171" s="97">
        <f t="shared" si="38"/>
        <v>1.9170123565919999</v>
      </c>
    </row>
    <row r="172" spans="1:19" hidden="1" x14ac:dyDescent="0.25">
      <c r="A172" s="103">
        <v>35820</v>
      </c>
      <c r="B172" s="7" t="s">
        <v>49</v>
      </c>
      <c r="C172" s="5">
        <v>3.625</v>
      </c>
      <c r="D172" s="5">
        <v>3.74</v>
      </c>
      <c r="E172" s="5">
        <f>(F172+D172)/2</f>
        <v>3.81</v>
      </c>
      <c r="F172" s="7">
        <v>3.88</v>
      </c>
      <c r="G172" s="5">
        <f t="shared" si="42"/>
        <v>2</v>
      </c>
      <c r="H172" s="5">
        <v>2</v>
      </c>
      <c r="I172" s="5">
        <f t="shared" si="43"/>
        <v>2</v>
      </c>
      <c r="J172" s="5">
        <f t="shared" si="32"/>
        <v>7.74</v>
      </c>
      <c r="K172" s="5">
        <f t="shared" si="33"/>
        <v>7.8100000000000005</v>
      </c>
      <c r="L172" s="5">
        <f t="shared" si="34"/>
        <v>7.88</v>
      </c>
      <c r="M172" s="6"/>
      <c r="N172" s="95">
        <f t="shared" si="35"/>
        <v>47.90622485966626</v>
      </c>
      <c r="O172" s="95">
        <f t="shared" si="36"/>
        <v>11.400918266666251</v>
      </c>
      <c r="P172" s="95">
        <f t="shared" si="37"/>
        <v>36.505306593000007</v>
      </c>
      <c r="Q172" s="96">
        <f t="shared" si="40"/>
        <v>361.010613186</v>
      </c>
      <c r="S172" s="97">
        <f t="shared" si="38"/>
        <v>1.925389936992</v>
      </c>
    </row>
    <row r="173" spans="1:19" hidden="1" x14ac:dyDescent="0.25">
      <c r="A173" s="103">
        <v>41820</v>
      </c>
      <c r="B173" s="7" t="s">
        <v>51</v>
      </c>
      <c r="C173" s="5">
        <v>4.125</v>
      </c>
      <c r="D173" s="5">
        <v>4.25</v>
      </c>
      <c r="E173" s="5">
        <f>(F173+D173)/2</f>
        <v>4.335</v>
      </c>
      <c r="F173" s="7">
        <v>4.42</v>
      </c>
      <c r="G173" s="5">
        <f t="shared" si="42"/>
        <v>2</v>
      </c>
      <c r="H173" s="5">
        <v>2</v>
      </c>
      <c r="I173" s="5">
        <f t="shared" si="43"/>
        <v>2</v>
      </c>
      <c r="J173" s="5">
        <f t="shared" si="32"/>
        <v>8.25</v>
      </c>
      <c r="K173" s="5">
        <f t="shared" si="33"/>
        <v>8.3350000000000009</v>
      </c>
      <c r="L173" s="5">
        <f t="shared" si="34"/>
        <v>8.42</v>
      </c>
      <c r="M173" s="6"/>
      <c r="N173" s="95">
        <f t="shared" si="35"/>
        <v>54.563357859786578</v>
      </c>
      <c r="O173" s="95">
        <f t="shared" si="36"/>
        <v>14.759378984286563</v>
      </c>
      <c r="P173" s="95">
        <f t="shared" si="37"/>
        <v>39.803978875500015</v>
      </c>
      <c r="Q173" s="96">
        <f t="shared" si="40"/>
        <v>367.60795775100001</v>
      </c>
      <c r="S173" s="97">
        <f t="shared" si="38"/>
        <v>1.9605757746719998</v>
      </c>
    </row>
    <row r="174" spans="1:19" hidden="1" x14ac:dyDescent="0.25">
      <c r="A174" s="103">
        <v>40020</v>
      </c>
      <c r="B174" s="7" t="s">
        <v>52</v>
      </c>
      <c r="C174" s="5">
        <v>4.5</v>
      </c>
      <c r="D174" s="5">
        <v>4.5999999999999996</v>
      </c>
      <c r="E174" s="5">
        <f>(F174+D174)/2</f>
        <v>4.6899999999999995</v>
      </c>
      <c r="F174" s="7">
        <v>4.78</v>
      </c>
      <c r="G174" s="5">
        <f t="shared" si="42"/>
        <v>2</v>
      </c>
      <c r="H174" s="5">
        <v>2</v>
      </c>
      <c r="I174" s="5">
        <f t="shared" si="43"/>
        <v>2</v>
      </c>
      <c r="J174" s="5">
        <f t="shared" si="32"/>
        <v>8.6</v>
      </c>
      <c r="K174" s="5">
        <f t="shared" si="33"/>
        <v>8.69</v>
      </c>
      <c r="L174" s="5">
        <f t="shared" si="34"/>
        <v>8.7800000000000011</v>
      </c>
      <c r="M174" s="6"/>
      <c r="N174" s="95">
        <f t="shared" si="35"/>
        <v>59.310206179166244</v>
      </c>
      <c r="O174" s="95">
        <f t="shared" si="36"/>
        <v>17.275696522166246</v>
      </c>
      <c r="P174" s="95">
        <f t="shared" si="37"/>
        <v>42.034509657000001</v>
      </c>
      <c r="Q174" s="96">
        <f t="shared" si="40"/>
        <v>372.069019314</v>
      </c>
      <c r="S174" s="97">
        <f t="shared" si="38"/>
        <v>1.9843681030079998</v>
      </c>
    </row>
    <row r="175" spans="1:19" hidden="1" x14ac:dyDescent="0.25">
      <c r="A175" s="103">
        <v>50020</v>
      </c>
      <c r="B175" s="7" t="s">
        <v>56</v>
      </c>
      <c r="C175" s="5">
        <v>5.5629999999999997</v>
      </c>
      <c r="D175" s="5">
        <v>5.67</v>
      </c>
      <c r="E175" s="5">
        <v>5.76</v>
      </c>
      <c r="F175" s="7">
        <v>5.85</v>
      </c>
      <c r="G175" s="5">
        <f t="shared" si="42"/>
        <v>2</v>
      </c>
      <c r="H175" s="5">
        <v>2</v>
      </c>
      <c r="I175" s="5">
        <f t="shared" si="43"/>
        <v>2</v>
      </c>
      <c r="J175" s="5">
        <f t="shared" si="32"/>
        <v>9.67</v>
      </c>
      <c r="K175" s="5">
        <f t="shared" si="33"/>
        <v>9.76</v>
      </c>
      <c r="L175" s="5">
        <f t="shared" si="34"/>
        <v>9.85</v>
      </c>
      <c r="M175" s="6"/>
      <c r="N175" s="95">
        <f t="shared" si="35"/>
        <v>74.815144004160004</v>
      </c>
      <c r="O175" s="95">
        <f t="shared" si="36"/>
        <v>26.057626076159998</v>
      </c>
      <c r="P175" s="95">
        <f t="shared" si="37"/>
        <v>48.757517928000006</v>
      </c>
      <c r="Q175" s="96">
        <f t="shared" si="40"/>
        <v>385.515035856</v>
      </c>
      <c r="S175" s="97">
        <f t="shared" si="38"/>
        <v>2.0560801912319997</v>
      </c>
    </row>
    <row r="176" spans="1:19" hidden="1" x14ac:dyDescent="0.25">
      <c r="A176" s="103">
        <v>60020</v>
      </c>
      <c r="B176" s="7" t="s">
        <v>54</v>
      </c>
      <c r="C176" s="5">
        <v>6.625</v>
      </c>
      <c r="D176" s="5">
        <v>6.73</v>
      </c>
      <c r="E176" s="5">
        <v>6.83</v>
      </c>
      <c r="F176" s="7">
        <v>6.93</v>
      </c>
      <c r="G176" s="5">
        <f t="shared" si="42"/>
        <v>2</v>
      </c>
      <c r="H176" s="5">
        <v>2</v>
      </c>
      <c r="I176" s="5">
        <f t="shared" si="43"/>
        <v>2</v>
      </c>
      <c r="J176" s="5">
        <f t="shared" si="32"/>
        <v>10.73</v>
      </c>
      <c r="K176" s="5">
        <f t="shared" si="33"/>
        <v>10.83</v>
      </c>
      <c r="L176" s="5">
        <f t="shared" si="34"/>
        <v>10.93</v>
      </c>
      <c r="M176" s="6"/>
      <c r="N176" s="95">
        <f t="shared" si="35"/>
        <v>92.118486541646263</v>
      </c>
      <c r="O176" s="95">
        <f t="shared" si="36"/>
        <v>36.637960342646252</v>
      </c>
      <c r="P176" s="95">
        <f t="shared" si="37"/>
        <v>55.48052619900001</v>
      </c>
      <c r="Q176" s="96">
        <f t="shared" si="40"/>
        <v>398.96105239799999</v>
      </c>
      <c r="S176" s="97">
        <f t="shared" si="38"/>
        <v>2.127792279456</v>
      </c>
    </row>
  </sheetData>
  <sheetProtection algorithmName="SHA-512" hashValue="3ujERnzgBV+Mp+M1VhStIAoJgWMkKVv2uM6Hc2kaoUvIasZaswp2ivU9QnpVLWGFbLArVW1sy/DTLh2Na1l3vg==" saltValue="r7ncd/Qen4xg5TdYqRoLxw==" spinCount="100000" sheet="1" objects="1" scenarios="1" selectLockedCells="1"/>
  <mergeCells count="14">
    <mergeCell ref="A20:N20"/>
    <mergeCell ref="A21:N21"/>
    <mergeCell ref="C3:N3"/>
    <mergeCell ref="A3:B3"/>
    <mergeCell ref="D51:F51"/>
    <mergeCell ref="G51:I51"/>
    <mergeCell ref="N51:N52"/>
    <mergeCell ref="A1:G1"/>
    <mergeCell ref="H1:N1"/>
    <mergeCell ref="A4:F4"/>
    <mergeCell ref="H4:M4"/>
    <mergeCell ref="F6:G8"/>
    <mergeCell ref="M6:N8"/>
    <mergeCell ref="H7:I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0"/>
  <sheetViews>
    <sheetView showGridLines="0" workbookViewId="0">
      <selection activeCell="J7" sqref="J7"/>
    </sheetView>
  </sheetViews>
  <sheetFormatPr defaultRowHeight="15" x14ac:dyDescent="0.25"/>
  <cols>
    <col min="1" max="1" width="12.140625" style="1" customWidth="1"/>
    <col min="2" max="2" width="25.28515625" style="1" customWidth="1"/>
    <col min="3" max="3" width="14.28515625" style="1" customWidth="1"/>
    <col min="4" max="5" width="9.140625" style="1"/>
    <col min="6" max="6" width="13.85546875" style="1" customWidth="1"/>
    <col min="7" max="7" width="9.140625" style="1"/>
    <col min="8" max="8" width="16.42578125" style="1" customWidth="1"/>
    <col min="9" max="9" width="35.5703125" style="1" customWidth="1"/>
    <col min="10" max="10" width="11.28515625" style="1" customWidth="1"/>
    <col min="11" max="11" width="8.28515625" style="1" customWidth="1"/>
    <col min="12" max="12" width="6.85546875" style="1" customWidth="1"/>
    <col min="13" max="13" width="8.28515625" style="1" customWidth="1"/>
    <col min="14" max="14" width="10.28515625" style="1" customWidth="1"/>
    <col min="15" max="15" width="9.7109375" style="1" customWidth="1"/>
    <col min="16" max="16" width="33.5703125" style="1" customWidth="1"/>
    <col min="17" max="17" width="14.28515625" style="1" customWidth="1"/>
    <col min="18" max="18" width="8.85546875" style="1"/>
    <col min="19" max="19" width="4.140625" style="1" customWidth="1"/>
    <col min="20" max="20" width="16.42578125" style="1" customWidth="1"/>
    <col min="21" max="21" width="7.7109375" style="1" customWidth="1"/>
    <col min="22" max="263" width="8.85546875" style="1"/>
    <col min="264" max="264" width="9.7109375" style="1" customWidth="1"/>
    <col min="265" max="265" width="33.5703125" style="1" customWidth="1"/>
    <col min="266" max="266" width="14.28515625" style="1" customWidth="1"/>
    <col min="267" max="267" width="12" style="1" customWidth="1"/>
    <col min="268" max="268" width="8.85546875" style="1"/>
    <col min="269" max="269" width="10.5703125" style="1" customWidth="1"/>
    <col min="270" max="270" width="8.85546875" style="1"/>
    <col min="271" max="271" width="9.7109375" style="1" customWidth="1"/>
    <col min="272" max="272" width="33.5703125" style="1" customWidth="1"/>
    <col min="273" max="273" width="14.28515625" style="1" customWidth="1"/>
    <col min="274" max="274" width="8.85546875" style="1"/>
    <col min="275" max="275" width="5.28515625" style="1" customWidth="1"/>
    <col min="276" max="276" width="16.42578125" style="1" customWidth="1"/>
    <col min="277" max="277" width="7.7109375" style="1" customWidth="1"/>
    <col min="278" max="519" width="8.85546875" style="1"/>
    <col min="520" max="520" width="9.7109375" style="1" customWidth="1"/>
    <col min="521" max="521" width="33.5703125" style="1" customWidth="1"/>
    <col min="522" max="522" width="14.28515625" style="1" customWidth="1"/>
    <col min="523" max="523" width="12" style="1" customWidth="1"/>
    <col min="524" max="524" width="8.85546875" style="1"/>
    <col min="525" max="525" width="10.5703125" style="1" customWidth="1"/>
    <col min="526" max="526" width="8.85546875" style="1"/>
    <col min="527" max="527" width="9.7109375" style="1" customWidth="1"/>
    <col min="528" max="528" width="33.5703125" style="1" customWidth="1"/>
    <col min="529" max="529" width="14.28515625" style="1" customWidth="1"/>
    <col min="530" max="530" width="8.85546875" style="1"/>
    <col min="531" max="531" width="5.28515625" style="1" customWidth="1"/>
    <col min="532" max="532" width="16.42578125" style="1" customWidth="1"/>
    <col min="533" max="533" width="7.7109375" style="1" customWidth="1"/>
    <col min="534" max="775" width="8.85546875" style="1"/>
    <col min="776" max="776" width="9.7109375" style="1" customWidth="1"/>
    <col min="777" max="777" width="33.5703125" style="1" customWidth="1"/>
    <col min="778" max="778" width="14.28515625" style="1" customWidth="1"/>
    <col min="779" max="779" width="12" style="1" customWidth="1"/>
    <col min="780" max="780" width="8.85546875" style="1"/>
    <col min="781" max="781" width="10.5703125" style="1" customWidth="1"/>
    <col min="782" max="782" width="8.85546875" style="1"/>
    <col min="783" max="783" width="9.7109375" style="1" customWidth="1"/>
    <col min="784" max="784" width="33.5703125" style="1" customWidth="1"/>
    <col min="785" max="785" width="14.28515625" style="1" customWidth="1"/>
    <col min="786" max="786" width="8.85546875" style="1"/>
    <col min="787" max="787" width="5.28515625" style="1" customWidth="1"/>
    <col min="788" max="788" width="16.42578125" style="1" customWidth="1"/>
    <col min="789" max="789" width="7.7109375" style="1" customWidth="1"/>
    <col min="790" max="1031" width="8.85546875" style="1"/>
    <col min="1032" max="1032" width="9.7109375" style="1" customWidth="1"/>
    <col min="1033" max="1033" width="33.5703125" style="1" customWidth="1"/>
    <col min="1034" max="1034" width="14.28515625" style="1" customWidth="1"/>
    <col min="1035" max="1035" width="12" style="1" customWidth="1"/>
    <col min="1036" max="1036" width="8.85546875" style="1"/>
    <col min="1037" max="1037" width="10.5703125" style="1" customWidth="1"/>
    <col min="1038" max="1038" width="8.85546875" style="1"/>
    <col min="1039" max="1039" width="9.7109375" style="1" customWidth="1"/>
    <col min="1040" max="1040" width="33.5703125" style="1" customWidth="1"/>
    <col min="1041" max="1041" width="14.28515625" style="1" customWidth="1"/>
    <col min="1042" max="1042" width="8.85546875" style="1"/>
    <col min="1043" max="1043" width="5.28515625" style="1" customWidth="1"/>
    <col min="1044" max="1044" width="16.42578125" style="1" customWidth="1"/>
    <col min="1045" max="1045" width="7.7109375" style="1" customWidth="1"/>
    <col min="1046" max="1287" width="8.85546875" style="1"/>
    <col min="1288" max="1288" width="9.7109375" style="1" customWidth="1"/>
    <col min="1289" max="1289" width="33.5703125" style="1" customWidth="1"/>
    <col min="1290" max="1290" width="14.28515625" style="1" customWidth="1"/>
    <col min="1291" max="1291" width="12" style="1" customWidth="1"/>
    <col min="1292" max="1292" width="8.85546875" style="1"/>
    <col min="1293" max="1293" width="10.5703125" style="1" customWidth="1"/>
    <col min="1294" max="1294" width="8.85546875" style="1"/>
    <col min="1295" max="1295" width="9.7109375" style="1" customWidth="1"/>
    <col min="1296" max="1296" width="33.5703125" style="1" customWidth="1"/>
    <col min="1297" max="1297" width="14.28515625" style="1" customWidth="1"/>
    <col min="1298" max="1298" width="8.85546875" style="1"/>
    <col min="1299" max="1299" width="5.28515625" style="1" customWidth="1"/>
    <col min="1300" max="1300" width="16.42578125" style="1" customWidth="1"/>
    <col min="1301" max="1301" width="7.7109375" style="1" customWidth="1"/>
    <col min="1302" max="1543" width="8.85546875" style="1"/>
    <col min="1544" max="1544" width="9.7109375" style="1" customWidth="1"/>
    <col min="1545" max="1545" width="33.5703125" style="1" customWidth="1"/>
    <col min="1546" max="1546" width="14.28515625" style="1" customWidth="1"/>
    <col min="1547" max="1547" width="12" style="1" customWidth="1"/>
    <col min="1548" max="1548" width="8.85546875" style="1"/>
    <col min="1549" max="1549" width="10.5703125" style="1" customWidth="1"/>
    <col min="1550" max="1550" width="8.85546875" style="1"/>
    <col min="1551" max="1551" width="9.7109375" style="1" customWidth="1"/>
    <col min="1552" max="1552" width="33.5703125" style="1" customWidth="1"/>
    <col min="1553" max="1553" width="14.28515625" style="1" customWidth="1"/>
    <col min="1554" max="1554" width="8.85546875" style="1"/>
    <col min="1555" max="1555" width="5.28515625" style="1" customWidth="1"/>
    <col min="1556" max="1556" width="16.42578125" style="1" customWidth="1"/>
    <col min="1557" max="1557" width="7.7109375" style="1" customWidth="1"/>
    <col min="1558" max="1799" width="8.85546875" style="1"/>
    <col min="1800" max="1800" width="9.7109375" style="1" customWidth="1"/>
    <col min="1801" max="1801" width="33.5703125" style="1" customWidth="1"/>
    <col min="1802" max="1802" width="14.28515625" style="1" customWidth="1"/>
    <col min="1803" max="1803" width="12" style="1" customWidth="1"/>
    <col min="1804" max="1804" width="8.85546875" style="1"/>
    <col min="1805" max="1805" width="10.5703125" style="1" customWidth="1"/>
    <col min="1806" max="1806" width="8.85546875" style="1"/>
    <col min="1807" max="1807" width="9.7109375" style="1" customWidth="1"/>
    <col min="1808" max="1808" width="33.5703125" style="1" customWidth="1"/>
    <col min="1809" max="1809" width="14.28515625" style="1" customWidth="1"/>
    <col min="1810" max="1810" width="8.85546875" style="1"/>
    <col min="1811" max="1811" width="5.28515625" style="1" customWidth="1"/>
    <col min="1812" max="1812" width="16.42578125" style="1" customWidth="1"/>
    <col min="1813" max="1813" width="7.7109375" style="1" customWidth="1"/>
    <col min="1814" max="2055" width="8.85546875" style="1"/>
    <col min="2056" max="2056" width="9.7109375" style="1" customWidth="1"/>
    <col min="2057" max="2057" width="33.5703125" style="1" customWidth="1"/>
    <col min="2058" max="2058" width="14.28515625" style="1" customWidth="1"/>
    <col min="2059" max="2059" width="12" style="1" customWidth="1"/>
    <col min="2060" max="2060" width="8.85546875" style="1"/>
    <col min="2061" max="2061" width="10.5703125" style="1" customWidth="1"/>
    <col min="2062" max="2062" width="8.85546875" style="1"/>
    <col min="2063" max="2063" width="9.7109375" style="1" customWidth="1"/>
    <col min="2064" max="2064" width="33.5703125" style="1" customWidth="1"/>
    <col min="2065" max="2065" width="14.28515625" style="1" customWidth="1"/>
    <col min="2066" max="2066" width="8.85546875" style="1"/>
    <col min="2067" max="2067" width="5.28515625" style="1" customWidth="1"/>
    <col min="2068" max="2068" width="16.42578125" style="1" customWidth="1"/>
    <col min="2069" max="2069" width="7.7109375" style="1" customWidth="1"/>
    <col min="2070" max="2311" width="8.85546875" style="1"/>
    <col min="2312" max="2312" width="9.7109375" style="1" customWidth="1"/>
    <col min="2313" max="2313" width="33.5703125" style="1" customWidth="1"/>
    <col min="2314" max="2314" width="14.28515625" style="1" customWidth="1"/>
    <col min="2315" max="2315" width="12" style="1" customWidth="1"/>
    <col min="2316" max="2316" width="8.85546875" style="1"/>
    <col min="2317" max="2317" width="10.5703125" style="1" customWidth="1"/>
    <col min="2318" max="2318" width="8.85546875" style="1"/>
    <col min="2319" max="2319" width="9.7109375" style="1" customWidth="1"/>
    <col min="2320" max="2320" width="33.5703125" style="1" customWidth="1"/>
    <col min="2321" max="2321" width="14.28515625" style="1" customWidth="1"/>
    <col min="2322" max="2322" width="8.85546875" style="1"/>
    <col min="2323" max="2323" width="5.28515625" style="1" customWidth="1"/>
    <col min="2324" max="2324" width="16.42578125" style="1" customWidth="1"/>
    <col min="2325" max="2325" width="7.7109375" style="1" customWidth="1"/>
    <col min="2326" max="2567" width="8.85546875" style="1"/>
    <col min="2568" max="2568" width="9.7109375" style="1" customWidth="1"/>
    <col min="2569" max="2569" width="33.5703125" style="1" customWidth="1"/>
    <col min="2570" max="2570" width="14.28515625" style="1" customWidth="1"/>
    <col min="2571" max="2571" width="12" style="1" customWidth="1"/>
    <col min="2572" max="2572" width="8.85546875" style="1"/>
    <col min="2573" max="2573" width="10.5703125" style="1" customWidth="1"/>
    <col min="2574" max="2574" width="8.85546875" style="1"/>
    <col min="2575" max="2575" width="9.7109375" style="1" customWidth="1"/>
    <col min="2576" max="2576" width="33.5703125" style="1" customWidth="1"/>
    <col min="2577" max="2577" width="14.28515625" style="1" customWidth="1"/>
    <col min="2578" max="2578" width="8.85546875" style="1"/>
    <col min="2579" max="2579" width="5.28515625" style="1" customWidth="1"/>
    <col min="2580" max="2580" width="16.42578125" style="1" customWidth="1"/>
    <col min="2581" max="2581" width="7.7109375" style="1" customWidth="1"/>
    <col min="2582" max="2823" width="8.85546875" style="1"/>
    <col min="2824" max="2824" width="9.7109375" style="1" customWidth="1"/>
    <col min="2825" max="2825" width="33.5703125" style="1" customWidth="1"/>
    <col min="2826" max="2826" width="14.28515625" style="1" customWidth="1"/>
    <col min="2827" max="2827" width="12" style="1" customWidth="1"/>
    <col min="2828" max="2828" width="8.85546875" style="1"/>
    <col min="2829" max="2829" width="10.5703125" style="1" customWidth="1"/>
    <col min="2830" max="2830" width="8.85546875" style="1"/>
    <col min="2831" max="2831" width="9.7109375" style="1" customWidth="1"/>
    <col min="2832" max="2832" width="33.5703125" style="1" customWidth="1"/>
    <col min="2833" max="2833" width="14.28515625" style="1" customWidth="1"/>
    <col min="2834" max="2834" width="8.85546875" style="1"/>
    <col min="2835" max="2835" width="5.28515625" style="1" customWidth="1"/>
    <col min="2836" max="2836" width="16.42578125" style="1" customWidth="1"/>
    <col min="2837" max="2837" width="7.7109375" style="1" customWidth="1"/>
    <col min="2838" max="3079" width="8.85546875" style="1"/>
    <col min="3080" max="3080" width="9.7109375" style="1" customWidth="1"/>
    <col min="3081" max="3081" width="33.5703125" style="1" customWidth="1"/>
    <col min="3082" max="3082" width="14.28515625" style="1" customWidth="1"/>
    <col min="3083" max="3083" width="12" style="1" customWidth="1"/>
    <col min="3084" max="3084" width="8.85546875" style="1"/>
    <col min="3085" max="3085" width="10.5703125" style="1" customWidth="1"/>
    <col min="3086" max="3086" width="8.85546875" style="1"/>
    <col min="3087" max="3087" width="9.7109375" style="1" customWidth="1"/>
    <col min="3088" max="3088" width="33.5703125" style="1" customWidth="1"/>
    <col min="3089" max="3089" width="14.28515625" style="1" customWidth="1"/>
    <col min="3090" max="3090" width="8.85546875" style="1"/>
    <col min="3091" max="3091" width="5.28515625" style="1" customWidth="1"/>
    <col min="3092" max="3092" width="16.42578125" style="1" customWidth="1"/>
    <col min="3093" max="3093" width="7.7109375" style="1" customWidth="1"/>
    <col min="3094" max="3335" width="8.85546875" style="1"/>
    <col min="3336" max="3336" width="9.7109375" style="1" customWidth="1"/>
    <col min="3337" max="3337" width="33.5703125" style="1" customWidth="1"/>
    <col min="3338" max="3338" width="14.28515625" style="1" customWidth="1"/>
    <col min="3339" max="3339" width="12" style="1" customWidth="1"/>
    <col min="3340" max="3340" width="8.85546875" style="1"/>
    <col min="3341" max="3341" width="10.5703125" style="1" customWidth="1"/>
    <col min="3342" max="3342" width="8.85546875" style="1"/>
    <col min="3343" max="3343" width="9.7109375" style="1" customWidth="1"/>
    <col min="3344" max="3344" width="33.5703125" style="1" customWidth="1"/>
    <col min="3345" max="3345" width="14.28515625" style="1" customWidth="1"/>
    <col min="3346" max="3346" width="8.85546875" style="1"/>
    <col min="3347" max="3347" width="5.28515625" style="1" customWidth="1"/>
    <col min="3348" max="3348" width="16.42578125" style="1" customWidth="1"/>
    <col min="3349" max="3349" width="7.7109375" style="1" customWidth="1"/>
    <col min="3350" max="3591" width="8.85546875" style="1"/>
    <col min="3592" max="3592" width="9.7109375" style="1" customWidth="1"/>
    <col min="3593" max="3593" width="33.5703125" style="1" customWidth="1"/>
    <col min="3594" max="3594" width="14.28515625" style="1" customWidth="1"/>
    <col min="3595" max="3595" width="12" style="1" customWidth="1"/>
    <col min="3596" max="3596" width="8.85546875" style="1"/>
    <col min="3597" max="3597" width="10.5703125" style="1" customWidth="1"/>
    <col min="3598" max="3598" width="8.85546875" style="1"/>
    <col min="3599" max="3599" width="9.7109375" style="1" customWidth="1"/>
    <col min="3600" max="3600" width="33.5703125" style="1" customWidth="1"/>
    <col min="3601" max="3601" width="14.28515625" style="1" customWidth="1"/>
    <col min="3602" max="3602" width="8.85546875" style="1"/>
    <col min="3603" max="3603" width="5.28515625" style="1" customWidth="1"/>
    <col min="3604" max="3604" width="16.42578125" style="1" customWidth="1"/>
    <col min="3605" max="3605" width="7.7109375" style="1" customWidth="1"/>
    <col min="3606" max="3847" width="8.85546875" style="1"/>
    <col min="3848" max="3848" width="9.7109375" style="1" customWidth="1"/>
    <col min="3849" max="3849" width="33.5703125" style="1" customWidth="1"/>
    <col min="3850" max="3850" width="14.28515625" style="1" customWidth="1"/>
    <col min="3851" max="3851" width="12" style="1" customWidth="1"/>
    <col min="3852" max="3852" width="8.85546875" style="1"/>
    <col min="3853" max="3853" width="10.5703125" style="1" customWidth="1"/>
    <col min="3854" max="3854" width="8.85546875" style="1"/>
    <col min="3855" max="3855" width="9.7109375" style="1" customWidth="1"/>
    <col min="3856" max="3856" width="33.5703125" style="1" customWidth="1"/>
    <col min="3857" max="3857" width="14.28515625" style="1" customWidth="1"/>
    <col min="3858" max="3858" width="8.85546875" style="1"/>
    <col min="3859" max="3859" width="5.28515625" style="1" customWidth="1"/>
    <col min="3860" max="3860" width="16.42578125" style="1" customWidth="1"/>
    <col min="3861" max="3861" width="7.7109375" style="1" customWidth="1"/>
    <col min="3862" max="4103" width="8.85546875" style="1"/>
    <col min="4104" max="4104" width="9.7109375" style="1" customWidth="1"/>
    <col min="4105" max="4105" width="33.5703125" style="1" customWidth="1"/>
    <col min="4106" max="4106" width="14.28515625" style="1" customWidth="1"/>
    <col min="4107" max="4107" width="12" style="1" customWidth="1"/>
    <col min="4108" max="4108" width="8.85546875" style="1"/>
    <col min="4109" max="4109" width="10.5703125" style="1" customWidth="1"/>
    <col min="4110" max="4110" width="8.85546875" style="1"/>
    <col min="4111" max="4111" width="9.7109375" style="1" customWidth="1"/>
    <col min="4112" max="4112" width="33.5703125" style="1" customWidth="1"/>
    <col min="4113" max="4113" width="14.28515625" style="1" customWidth="1"/>
    <col min="4114" max="4114" width="8.85546875" style="1"/>
    <col min="4115" max="4115" width="5.28515625" style="1" customWidth="1"/>
    <col min="4116" max="4116" width="16.42578125" style="1" customWidth="1"/>
    <col min="4117" max="4117" width="7.7109375" style="1" customWidth="1"/>
    <col min="4118" max="4359" width="8.85546875" style="1"/>
    <col min="4360" max="4360" width="9.7109375" style="1" customWidth="1"/>
    <col min="4361" max="4361" width="33.5703125" style="1" customWidth="1"/>
    <col min="4362" max="4362" width="14.28515625" style="1" customWidth="1"/>
    <col min="4363" max="4363" width="12" style="1" customWidth="1"/>
    <col min="4364" max="4364" width="8.85546875" style="1"/>
    <col min="4365" max="4365" width="10.5703125" style="1" customWidth="1"/>
    <col min="4366" max="4366" width="8.85546875" style="1"/>
    <col min="4367" max="4367" width="9.7109375" style="1" customWidth="1"/>
    <col min="4368" max="4368" width="33.5703125" style="1" customWidth="1"/>
    <col min="4369" max="4369" width="14.28515625" style="1" customWidth="1"/>
    <col min="4370" max="4370" width="8.85546875" style="1"/>
    <col min="4371" max="4371" width="5.28515625" style="1" customWidth="1"/>
    <col min="4372" max="4372" width="16.42578125" style="1" customWidth="1"/>
    <col min="4373" max="4373" width="7.7109375" style="1" customWidth="1"/>
    <col min="4374" max="4615" width="8.85546875" style="1"/>
    <col min="4616" max="4616" width="9.7109375" style="1" customWidth="1"/>
    <col min="4617" max="4617" width="33.5703125" style="1" customWidth="1"/>
    <col min="4618" max="4618" width="14.28515625" style="1" customWidth="1"/>
    <col min="4619" max="4619" width="12" style="1" customWidth="1"/>
    <col min="4620" max="4620" width="8.85546875" style="1"/>
    <col min="4621" max="4621" width="10.5703125" style="1" customWidth="1"/>
    <col min="4622" max="4622" width="8.85546875" style="1"/>
    <col min="4623" max="4623" width="9.7109375" style="1" customWidth="1"/>
    <col min="4624" max="4624" width="33.5703125" style="1" customWidth="1"/>
    <col min="4625" max="4625" width="14.28515625" style="1" customWidth="1"/>
    <col min="4626" max="4626" width="8.85546875" style="1"/>
    <col min="4627" max="4627" width="5.28515625" style="1" customWidth="1"/>
    <col min="4628" max="4628" width="16.42578125" style="1" customWidth="1"/>
    <col min="4629" max="4629" width="7.7109375" style="1" customWidth="1"/>
    <col min="4630" max="4871" width="8.85546875" style="1"/>
    <col min="4872" max="4872" width="9.7109375" style="1" customWidth="1"/>
    <col min="4873" max="4873" width="33.5703125" style="1" customWidth="1"/>
    <col min="4874" max="4874" width="14.28515625" style="1" customWidth="1"/>
    <col min="4875" max="4875" width="12" style="1" customWidth="1"/>
    <col min="4876" max="4876" width="8.85546875" style="1"/>
    <col min="4877" max="4877" width="10.5703125" style="1" customWidth="1"/>
    <col min="4878" max="4878" width="8.85546875" style="1"/>
    <col min="4879" max="4879" width="9.7109375" style="1" customWidth="1"/>
    <col min="4880" max="4880" width="33.5703125" style="1" customWidth="1"/>
    <col min="4881" max="4881" width="14.28515625" style="1" customWidth="1"/>
    <col min="4882" max="4882" width="8.85546875" style="1"/>
    <col min="4883" max="4883" width="5.28515625" style="1" customWidth="1"/>
    <col min="4884" max="4884" width="16.42578125" style="1" customWidth="1"/>
    <col min="4885" max="4885" width="7.7109375" style="1" customWidth="1"/>
    <col min="4886" max="5127" width="8.85546875" style="1"/>
    <col min="5128" max="5128" width="9.7109375" style="1" customWidth="1"/>
    <col min="5129" max="5129" width="33.5703125" style="1" customWidth="1"/>
    <col min="5130" max="5130" width="14.28515625" style="1" customWidth="1"/>
    <col min="5131" max="5131" width="12" style="1" customWidth="1"/>
    <col min="5132" max="5132" width="8.85546875" style="1"/>
    <col min="5133" max="5133" width="10.5703125" style="1" customWidth="1"/>
    <col min="5134" max="5134" width="8.85546875" style="1"/>
    <col min="5135" max="5135" width="9.7109375" style="1" customWidth="1"/>
    <col min="5136" max="5136" width="33.5703125" style="1" customWidth="1"/>
    <col min="5137" max="5137" width="14.28515625" style="1" customWidth="1"/>
    <col min="5138" max="5138" width="8.85546875" style="1"/>
    <col min="5139" max="5139" width="5.28515625" style="1" customWidth="1"/>
    <col min="5140" max="5140" width="16.42578125" style="1" customWidth="1"/>
    <col min="5141" max="5141" width="7.7109375" style="1" customWidth="1"/>
    <col min="5142" max="5383" width="8.85546875" style="1"/>
    <col min="5384" max="5384" width="9.7109375" style="1" customWidth="1"/>
    <col min="5385" max="5385" width="33.5703125" style="1" customWidth="1"/>
    <col min="5386" max="5386" width="14.28515625" style="1" customWidth="1"/>
    <col min="5387" max="5387" width="12" style="1" customWidth="1"/>
    <col min="5388" max="5388" width="8.85546875" style="1"/>
    <col min="5389" max="5389" width="10.5703125" style="1" customWidth="1"/>
    <col min="5390" max="5390" width="8.85546875" style="1"/>
    <col min="5391" max="5391" width="9.7109375" style="1" customWidth="1"/>
    <col min="5392" max="5392" width="33.5703125" style="1" customWidth="1"/>
    <col min="5393" max="5393" width="14.28515625" style="1" customWidth="1"/>
    <col min="5394" max="5394" width="8.85546875" style="1"/>
    <col min="5395" max="5395" width="5.28515625" style="1" customWidth="1"/>
    <col min="5396" max="5396" width="16.42578125" style="1" customWidth="1"/>
    <col min="5397" max="5397" width="7.7109375" style="1" customWidth="1"/>
    <col min="5398" max="5639" width="8.85546875" style="1"/>
    <col min="5640" max="5640" width="9.7109375" style="1" customWidth="1"/>
    <col min="5641" max="5641" width="33.5703125" style="1" customWidth="1"/>
    <col min="5642" max="5642" width="14.28515625" style="1" customWidth="1"/>
    <col min="5643" max="5643" width="12" style="1" customWidth="1"/>
    <col min="5644" max="5644" width="8.85546875" style="1"/>
    <col min="5645" max="5645" width="10.5703125" style="1" customWidth="1"/>
    <col min="5646" max="5646" width="8.85546875" style="1"/>
    <col min="5647" max="5647" width="9.7109375" style="1" customWidth="1"/>
    <col min="5648" max="5648" width="33.5703125" style="1" customWidth="1"/>
    <col min="5649" max="5649" width="14.28515625" style="1" customWidth="1"/>
    <col min="5650" max="5650" width="8.85546875" style="1"/>
    <col min="5651" max="5651" width="5.28515625" style="1" customWidth="1"/>
    <col min="5652" max="5652" width="16.42578125" style="1" customWidth="1"/>
    <col min="5653" max="5653" width="7.7109375" style="1" customWidth="1"/>
    <col min="5654" max="5895" width="8.85546875" style="1"/>
    <col min="5896" max="5896" width="9.7109375" style="1" customWidth="1"/>
    <col min="5897" max="5897" width="33.5703125" style="1" customWidth="1"/>
    <col min="5898" max="5898" width="14.28515625" style="1" customWidth="1"/>
    <col min="5899" max="5899" width="12" style="1" customWidth="1"/>
    <col min="5900" max="5900" width="8.85546875" style="1"/>
    <col min="5901" max="5901" width="10.5703125" style="1" customWidth="1"/>
    <col min="5902" max="5902" width="8.85546875" style="1"/>
    <col min="5903" max="5903" width="9.7109375" style="1" customWidth="1"/>
    <col min="5904" max="5904" width="33.5703125" style="1" customWidth="1"/>
    <col min="5905" max="5905" width="14.28515625" style="1" customWidth="1"/>
    <col min="5906" max="5906" width="8.85546875" style="1"/>
    <col min="5907" max="5907" width="5.28515625" style="1" customWidth="1"/>
    <col min="5908" max="5908" width="16.42578125" style="1" customWidth="1"/>
    <col min="5909" max="5909" width="7.7109375" style="1" customWidth="1"/>
    <col min="5910" max="6151" width="8.85546875" style="1"/>
    <col min="6152" max="6152" width="9.7109375" style="1" customWidth="1"/>
    <col min="6153" max="6153" width="33.5703125" style="1" customWidth="1"/>
    <col min="6154" max="6154" width="14.28515625" style="1" customWidth="1"/>
    <col min="6155" max="6155" width="12" style="1" customWidth="1"/>
    <col min="6156" max="6156" width="8.85546875" style="1"/>
    <col min="6157" max="6157" width="10.5703125" style="1" customWidth="1"/>
    <col min="6158" max="6158" width="8.85546875" style="1"/>
    <col min="6159" max="6159" width="9.7109375" style="1" customWidth="1"/>
    <col min="6160" max="6160" width="33.5703125" style="1" customWidth="1"/>
    <col min="6161" max="6161" width="14.28515625" style="1" customWidth="1"/>
    <col min="6162" max="6162" width="8.85546875" style="1"/>
    <col min="6163" max="6163" width="5.28515625" style="1" customWidth="1"/>
    <col min="6164" max="6164" width="16.42578125" style="1" customWidth="1"/>
    <col min="6165" max="6165" width="7.7109375" style="1" customWidth="1"/>
    <col min="6166" max="6407" width="8.85546875" style="1"/>
    <col min="6408" max="6408" width="9.7109375" style="1" customWidth="1"/>
    <col min="6409" max="6409" width="33.5703125" style="1" customWidth="1"/>
    <col min="6410" max="6410" width="14.28515625" style="1" customWidth="1"/>
    <col min="6411" max="6411" width="12" style="1" customWidth="1"/>
    <col min="6412" max="6412" width="8.85546875" style="1"/>
    <col min="6413" max="6413" width="10.5703125" style="1" customWidth="1"/>
    <col min="6414" max="6414" width="8.85546875" style="1"/>
    <col min="6415" max="6415" width="9.7109375" style="1" customWidth="1"/>
    <col min="6416" max="6416" width="33.5703125" style="1" customWidth="1"/>
    <col min="6417" max="6417" width="14.28515625" style="1" customWidth="1"/>
    <col min="6418" max="6418" width="8.85546875" style="1"/>
    <col min="6419" max="6419" width="5.28515625" style="1" customWidth="1"/>
    <col min="6420" max="6420" width="16.42578125" style="1" customWidth="1"/>
    <col min="6421" max="6421" width="7.7109375" style="1" customWidth="1"/>
    <col min="6422" max="6663" width="8.85546875" style="1"/>
    <col min="6664" max="6664" width="9.7109375" style="1" customWidth="1"/>
    <col min="6665" max="6665" width="33.5703125" style="1" customWidth="1"/>
    <col min="6666" max="6666" width="14.28515625" style="1" customWidth="1"/>
    <col min="6667" max="6667" width="12" style="1" customWidth="1"/>
    <col min="6668" max="6668" width="8.85546875" style="1"/>
    <col min="6669" max="6669" width="10.5703125" style="1" customWidth="1"/>
    <col min="6670" max="6670" width="8.85546875" style="1"/>
    <col min="6671" max="6671" width="9.7109375" style="1" customWidth="1"/>
    <col min="6672" max="6672" width="33.5703125" style="1" customWidth="1"/>
    <col min="6673" max="6673" width="14.28515625" style="1" customWidth="1"/>
    <col min="6674" max="6674" width="8.85546875" style="1"/>
    <col min="6675" max="6675" width="5.28515625" style="1" customWidth="1"/>
    <col min="6676" max="6676" width="16.42578125" style="1" customWidth="1"/>
    <col min="6677" max="6677" width="7.7109375" style="1" customWidth="1"/>
    <col min="6678" max="6919" width="8.85546875" style="1"/>
    <col min="6920" max="6920" width="9.7109375" style="1" customWidth="1"/>
    <col min="6921" max="6921" width="33.5703125" style="1" customWidth="1"/>
    <col min="6922" max="6922" width="14.28515625" style="1" customWidth="1"/>
    <col min="6923" max="6923" width="12" style="1" customWidth="1"/>
    <col min="6924" max="6924" width="8.85546875" style="1"/>
    <col min="6925" max="6925" width="10.5703125" style="1" customWidth="1"/>
    <col min="6926" max="6926" width="8.85546875" style="1"/>
    <col min="6927" max="6927" width="9.7109375" style="1" customWidth="1"/>
    <col min="6928" max="6928" width="33.5703125" style="1" customWidth="1"/>
    <col min="6929" max="6929" width="14.28515625" style="1" customWidth="1"/>
    <col min="6930" max="6930" width="8.85546875" style="1"/>
    <col min="6931" max="6931" width="5.28515625" style="1" customWidth="1"/>
    <col min="6932" max="6932" width="16.42578125" style="1" customWidth="1"/>
    <col min="6933" max="6933" width="7.7109375" style="1" customWidth="1"/>
    <col min="6934" max="7175" width="8.85546875" style="1"/>
    <col min="7176" max="7176" width="9.7109375" style="1" customWidth="1"/>
    <col min="7177" max="7177" width="33.5703125" style="1" customWidth="1"/>
    <col min="7178" max="7178" width="14.28515625" style="1" customWidth="1"/>
    <col min="7179" max="7179" width="12" style="1" customWidth="1"/>
    <col min="7180" max="7180" width="8.85546875" style="1"/>
    <col min="7181" max="7181" width="10.5703125" style="1" customWidth="1"/>
    <col min="7182" max="7182" width="8.85546875" style="1"/>
    <col min="7183" max="7183" width="9.7109375" style="1" customWidth="1"/>
    <col min="7184" max="7184" width="33.5703125" style="1" customWidth="1"/>
    <col min="7185" max="7185" width="14.28515625" style="1" customWidth="1"/>
    <col min="7186" max="7186" width="8.85546875" style="1"/>
    <col min="7187" max="7187" width="5.28515625" style="1" customWidth="1"/>
    <col min="7188" max="7188" width="16.42578125" style="1" customWidth="1"/>
    <col min="7189" max="7189" width="7.7109375" style="1" customWidth="1"/>
    <col min="7190" max="7431" width="8.85546875" style="1"/>
    <col min="7432" max="7432" width="9.7109375" style="1" customWidth="1"/>
    <col min="7433" max="7433" width="33.5703125" style="1" customWidth="1"/>
    <col min="7434" max="7434" width="14.28515625" style="1" customWidth="1"/>
    <col min="7435" max="7435" width="12" style="1" customWidth="1"/>
    <col min="7436" max="7436" width="8.85546875" style="1"/>
    <col min="7437" max="7437" width="10.5703125" style="1" customWidth="1"/>
    <col min="7438" max="7438" width="8.85546875" style="1"/>
    <col min="7439" max="7439" width="9.7109375" style="1" customWidth="1"/>
    <col min="7440" max="7440" width="33.5703125" style="1" customWidth="1"/>
    <col min="7441" max="7441" width="14.28515625" style="1" customWidth="1"/>
    <col min="7442" max="7442" width="8.85546875" style="1"/>
    <col min="7443" max="7443" width="5.28515625" style="1" customWidth="1"/>
    <col min="7444" max="7444" width="16.42578125" style="1" customWidth="1"/>
    <col min="7445" max="7445" width="7.7109375" style="1" customWidth="1"/>
    <col min="7446" max="7687" width="8.85546875" style="1"/>
    <col min="7688" max="7688" width="9.7109375" style="1" customWidth="1"/>
    <col min="7689" max="7689" width="33.5703125" style="1" customWidth="1"/>
    <col min="7690" max="7690" width="14.28515625" style="1" customWidth="1"/>
    <col min="7691" max="7691" width="12" style="1" customWidth="1"/>
    <col min="7692" max="7692" width="8.85546875" style="1"/>
    <col min="7693" max="7693" width="10.5703125" style="1" customWidth="1"/>
    <col min="7694" max="7694" width="8.85546875" style="1"/>
    <col min="7695" max="7695" width="9.7109375" style="1" customWidth="1"/>
    <col min="7696" max="7696" width="33.5703125" style="1" customWidth="1"/>
    <col min="7697" max="7697" width="14.28515625" style="1" customWidth="1"/>
    <col min="7698" max="7698" width="8.85546875" style="1"/>
    <col min="7699" max="7699" width="5.28515625" style="1" customWidth="1"/>
    <col min="7700" max="7700" width="16.42578125" style="1" customWidth="1"/>
    <col min="7701" max="7701" width="7.7109375" style="1" customWidth="1"/>
    <col min="7702" max="7943" width="8.85546875" style="1"/>
    <col min="7944" max="7944" width="9.7109375" style="1" customWidth="1"/>
    <col min="7945" max="7945" width="33.5703125" style="1" customWidth="1"/>
    <col min="7946" max="7946" width="14.28515625" style="1" customWidth="1"/>
    <col min="7947" max="7947" width="12" style="1" customWidth="1"/>
    <col min="7948" max="7948" width="8.85546875" style="1"/>
    <col min="7949" max="7949" width="10.5703125" style="1" customWidth="1"/>
    <col min="7950" max="7950" width="8.85546875" style="1"/>
    <col min="7951" max="7951" width="9.7109375" style="1" customWidth="1"/>
    <col min="7952" max="7952" width="33.5703125" style="1" customWidth="1"/>
    <col min="7953" max="7953" width="14.28515625" style="1" customWidth="1"/>
    <col min="7954" max="7954" width="8.85546875" style="1"/>
    <col min="7955" max="7955" width="5.28515625" style="1" customWidth="1"/>
    <col min="7956" max="7956" width="16.42578125" style="1" customWidth="1"/>
    <col min="7957" max="7957" width="7.7109375" style="1" customWidth="1"/>
    <col min="7958" max="8199" width="8.85546875" style="1"/>
    <col min="8200" max="8200" width="9.7109375" style="1" customWidth="1"/>
    <col min="8201" max="8201" width="33.5703125" style="1" customWidth="1"/>
    <col min="8202" max="8202" width="14.28515625" style="1" customWidth="1"/>
    <col min="8203" max="8203" width="12" style="1" customWidth="1"/>
    <col min="8204" max="8204" width="8.85546875" style="1"/>
    <col min="8205" max="8205" width="10.5703125" style="1" customWidth="1"/>
    <col min="8206" max="8206" width="8.85546875" style="1"/>
    <col min="8207" max="8207" width="9.7109375" style="1" customWidth="1"/>
    <col min="8208" max="8208" width="33.5703125" style="1" customWidth="1"/>
    <col min="8209" max="8209" width="14.28515625" style="1" customWidth="1"/>
    <col min="8210" max="8210" width="8.85546875" style="1"/>
    <col min="8211" max="8211" width="5.28515625" style="1" customWidth="1"/>
    <col min="8212" max="8212" width="16.42578125" style="1" customWidth="1"/>
    <col min="8213" max="8213" width="7.7109375" style="1" customWidth="1"/>
    <col min="8214" max="8455" width="8.85546875" style="1"/>
    <col min="8456" max="8456" width="9.7109375" style="1" customWidth="1"/>
    <col min="8457" max="8457" width="33.5703125" style="1" customWidth="1"/>
    <col min="8458" max="8458" width="14.28515625" style="1" customWidth="1"/>
    <col min="8459" max="8459" width="12" style="1" customWidth="1"/>
    <col min="8460" max="8460" width="8.85546875" style="1"/>
    <col min="8461" max="8461" width="10.5703125" style="1" customWidth="1"/>
    <col min="8462" max="8462" width="8.85546875" style="1"/>
    <col min="8463" max="8463" width="9.7109375" style="1" customWidth="1"/>
    <col min="8464" max="8464" width="33.5703125" style="1" customWidth="1"/>
    <col min="8465" max="8465" width="14.28515625" style="1" customWidth="1"/>
    <col min="8466" max="8466" width="8.85546875" style="1"/>
    <col min="8467" max="8467" width="5.28515625" style="1" customWidth="1"/>
    <col min="8468" max="8468" width="16.42578125" style="1" customWidth="1"/>
    <col min="8469" max="8469" width="7.7109375" style="1" customWidth="1"/>
    <col min="8470" max="8711" width="8.85546875" style="1"/>
    <col min="8712" max="8712" width="9.7109375" style="1" customWidth="1"/>
    <col min="8713" max="8713" width="33.5703125" style="1" customWidth="1"/>
    <col min="8714" max="8714" width="14.28515625" style="1" customWidth="1"/>
    <col min="8715" max="8715" width="12" style="1" customWidth="1"/>
    <col min="8716" max="8716" width="8.85546875" style="1"/>
    <col min="8717" max="8717" width="10.5703125" style="1" customWidth="1"/>
    <col min="8718" max="8718" width="8.85546875" style="1"/>
    <col min="8719" max="8719" width="9.7109375" style="1" customWidth="1"/>
    <col min="8720" max="8720" width="33.5703125" style="1" customWidth="1"/>
    <col min="8721" max="8721" width="14.28515625" style="1" customWidth="1"/>
    <col min="8722" max="8722" width="8.85546875" style="1"/>
    <col min="8723" max="8723" width="5.28515625" style="1" customWidth="1"/>
    <col min="8724" max="8724" width="16.42578125" style="1" customWidth="1"/>
    <col min="8725" max="8725" width="7.7109375" style="1" customWidth="1"/>
    <col min="8726" max="8967" width="8.85546875" style="1"/>
    <col min="8968" max="8968" width="9.7109375" style="1" customWidth="1"/>
    <col min="8969" max="8969" width="33.5703125" style="1" customWidth="1"/>
    <col min="8970" max="8970" width="14.28515625" style="1" customWidth="1"/>
    <col min="8971" max="8971" width="12" style="1" customWidth="1"/>
    <col min="8972" max="8972" width="8.85546875" style="1"/>
    <col min="8973" max="8973" width="10.5703125" style="1" customWidth="1"/>
    <col min="8974" max="8974" width="8.85546875" style="1"/>
    <col min="8975" max="8975" width="9.7109375" style="1" customWidth="1"/>
    <col min="8976" max="8976" width="33.5703125" style="1" customWidth="1"/>
    <col min="8977" max="8977" width="14.28515625" style="1" customWidth="1"/>
    <col min="8978" max="8978" width="8.85546875" style="1"/>
    <col min="8979" max="8979" width="5.28515625" style="1" customWidth="1"/>
    <col min="8980" max="8980" width="16.42578125" style="1" customWidth="1"/>
    <col min="8981" max="8981" width="7.7109375" style="1" customWidth="1"/>
    <col min="8982" max="9223" width="8.85546875" style="1"/>
    <col min="9224" max="9224" width="9.7109375" style="1" customWidth="1"/>
    <col min="9225" max="9225" width="33.5703125" style="1" customWidth="1"/>
    <col min="9226" max="9226" width="14.28515625" style="1" customWidth="1"/>
    <col min="9227" max="9227" width="12" style="1" customWidth="1"/>
    <col min="9228" max="9228" width="8.85546875" style="1"/>
    <col min="9229" max="9229" width="10.5703125" style="1" customWidth="1"/>
    <col min="9230" max="9230" width="8.85546875" style="1"/>
    <col min="9231" max="9231" width="9.7109375" style="1" customWidth="1"/>
    <col min="9232" max="9232" width="33.5703125" style="1" customWidth="1"/>
    <col min="9233" max="9233" width="14.28515625" style="1" customWidth="1"/>
    <col min="9234" max="9234" width="8.85546875" style="1"/>
    <col min="9235" max="9235" width="5.28515625" style="1" customWidth="1"/>
    <col min="9236" max="9236" width="16.42578125" style="1" customWidth="1"/>
    <col min="9237" max="9237" width="7.7109375" style="1" customWidth="1"/>
    <col min="9238" max="9479" width="8.85546875" style="1"/>
    <col min="9480" max="9480" width="9.7109375" style="1" customWidth="1"/>
    <col min="9481" max="9481" width="33.5703125" style="1" customWidth="1"/>
    <col min="9482" max="9482" width="14.28515625" style="1" customWidth="1"/>
    <col min="9483" max="9483" width="12" style="1" customWidth="1"/>
    <col min="9484" max="9484" width="8.85546875" style="1"/>
    <col min="9485" max="9485" width="10.5703125" style="1" customWidth="1"/>
    <col min="9486" max="9486" width="8.85546875" style="1"/>
    <col min="9487" max="9487" width="9.7109375" style="1" customWidth="1"/>
    <col min="9488" max="9488" width="33.5703125" style="1" customWidth="1"/>
    <col min="9489" max="9489" width="14.28515625" style="1" customWidth="1"/>
    <col min="9490" max="9490" width="8.85546875" style="1"/>
    <col min="9491" max="9491" width="5.28515625" style="1" customWidth="1"/>
    <col min="9492" max="9492" width="16.42578125" style="1" customWidth="1"/>
    <col min="9493" max="9493" width="7.7109375" style="1" customWidth="1"/>
    <col min="9494" max="9735" width="8.85546875" style="1"/>
    <col min="9736" max="9736" width="9.7109375" style="1" customWidth="1"/>
    <col min="9737" max="9737" width="33.5703125" style="1" customWidth="1"/>
    <col min="9738" max="9738" width="14.28515625" style="1" customWidth="1"/>
    <col min="9739" max="9739" width="12" style="1" customWidth="1"/>
    <col min="9740" max="9740" width="8.85546875" style="1"/>
    <col min="9741" max="9741" width="10.5703125" style="1" customWidth="1"/>
    <col min="9742" max="9742" width="8.85546875" style="1"/>
    <col min="9743" max="9743" width="9.7109375" style="1" customWidth="1"/>
    <col min="9744" max="9744" width="33.5703125" style="1" customWidth="1"/>
    <col min="9745" max="9745" width="14.28515625" style="1" customWidth="1"/>
    <col min="9746" max="9746" width="8.85546875" style="1"/>
    <col min="9747" max="9747" width="5.28515625" style="1" customWidth="1"/>
    <col min="9748" max="9748" width="16.42578125" style="1" customWidth="1"/>
    <col min="9749" max="9749" width="7.7109375" style="1" customWidth="1"/>
    <col min="9750" max="9991" width="8.85546875" style="1"/>
    <col min="9992" max="9992" width="9.7109375" style="1" customWidth="1"/>
    <col min="9993" max="9993" width="33.5703125" style="1" customWidth="1"/>
    <col min="9994" max="9994" width="14.28515625" style="1" customWidth="1"/>
    <col min="9995" max="9995" width="12" style="1" customWidth="1"/>
    <col min="9996" max="9996" width="8.85546875" style="1"/>
    <col min="9997" max="9997" width="10.5703125" style="1" customWidth="1"/>
    <col min="9998" max="9998" width="8.85546875" style="1"/>
    <col min="9999" max="9999" width="9.7109375" style="1" customWidth="1"/>
    <col min="10000" max="10000" width="33.5703125" style="1" customWidth="1"/>
    <col min="10001" max="10001" width="14.28515625" style="1" customWidth="1"/>
    <col min="10002" max="10002" width="8.85546875" style="1"/>
    <col min="10003" max="10003" width="5.28515625" style="1" customWidth="1"/>
    <col min="10004" max="10004" width="16.42578125" style="1" customWidth="1"/>
    <col min="10005" max="10005" width="7.7109375" style="1" customWidth="1"/>
    <col min="10006" max="10247" width="8.85546875" style="1"/>
    <col min="10248" max="10248" width="9.7109375" style="1" customWidth="1"/>
    <col min="10249" max="10249" width="33.5703125" style="1" customWidth="1"/>
    <col min="10250" max="10250" width="14.28515625" style="1" customWidth="1"/>
    <col min="10251" max="10251" width="12" style="1" customWidth="1"/>
    <col min="10252" max="10252" width="8.85546875" style="1"/>
    <col min="10253" max="10253" width="10.5703125" style="1" customWidth="1"/>
    <col min="10254" max="10254" width="8.85546875" style="1"/>
    <col min="10255" max="10255" width="9.7109375" style="1" customWidth="1"/>
    <col min="10256" max="10256" width="33.5703125" style="1" customWidth="1"/>
    <col min="10257" max="10257" width="14.28515625" style="1" customWidth="1"/>
    <col min="10258" max="10258" width="8.85546875" style="1"/>
    <col min="10259" max="10259" width="5.28515625" style="1" customWidth="1"/>
    <col min="10260" max="10260" width="16.42578125" style="1" customWidth="1"/>
    <col min="10261" max="10261" width="7.7109375" style="1" customWidth="1"/>
    <col min="10262" max="10503" width="8.85546875" style="1"/>
    <col min="10504" max="10504" width="9.7109375" style="1" customWidth="1"/>
    <col min="10505" max="10505" width="33.5703125" style="1" customWidth="1"/>
    <col min="10506" max="10506" width="14.28515625" style="1" customWidth="1"/>
    <col min="10507" max="10507" width="12" style="1" customWidth="1"/>
    <col min="10508" max="10508" width="8.85546875" style="1"/>
    <col min="10509" max="10509" width="10.5703125" style="1" customWidth="1"/>
    <col min="10510" max="10510" width="8.85546875" style="1"/>
    <col min="10511" max="10511" width="9.7109375" style="1" customWidth="1"/>
    <col min="10512" max="10512" width="33.5703125" style="1" customWidth="1"/>
    <col min="10513" max="10513" width="14.28515625" style="1" customWidth="1"/>
    <col min="10514" max="10514" width="8.85546875" style="1"/>
    <col min="10515" max="10515" width="5.28515625" style="1" customWidth="1"/>
    <col min="10516" max="10516" width="16.42578125" style="1" customWidth="1"/>
    <col min="10517" max="10517" width="7.7109375" style="1" customWidth="1"/>
    <col min="10518" max="10759" width="8.85546875" style="1"/>
    <col min="10760" max="10760" width="9.7109375" style="1" customWidth="1"/>
    <col min="10761" max="10761" width="33.5703125" style="1" customWidth="1"/>
    <col min="10762" max="10762" width="14.28515625" style="1" customWidth="1"/>
    <col min="10763" max="10763" width="12" style="1" customWidth="1"/>
    <col min="10764" max="10764" width="8.85546875" style="1"/>
    <col min="10765" max="10765" width="10.5703125" style="1" customWidth="1"/>
    <col min="10766" max="10766" width="8.85546875" style="1"/>
    <col min="10767" max="10767" width="9.7109375" style="1" customWidth="1"/>
    <col min="10768" max="10768" width="33.5703125" style="1" customWidth="1"/>
    <col min="10769" max="10769" width="14.28515625" style="1" customWidth="1"/>
    <col min="10770" max="10770" width="8.85546875" style="1"/>
    <col min="10771" max="10771" width="5.28515625" style="1" customWidth="1"/>
    <col min="10772" max="10772" width="16.42578125" style="1" customWidth="1"/>
    <col min="10773" max="10773" width="7.7109375" style="1" customWidth="1"/>
    <col min="10774" max="11015" width="8.85546875" style="1"/>
    <col min="11016" max="11016" width="9.7109375" style="1" customWidth="1"/>
    <col min="11017" max="11017" width="33.5703125" style="1" customWidth="1"/>
    <col min="11018" max="11018" width="14.28515625" style="1" customWidth="1"/>
    <col min="11019" max="11019" width="12" style="1" customWidth="1"/>
    <col min="11020" max="11020" width="8.85546875" style="1"/>
    <col min="11021" max="11021" width="10.5703125" style="1" customWidth="1"/>
    <col min="11022" max="11022" width="8.85546875" style="1"/>
    <col min="11023" max="11023" width="9.7109375" style="1" customWidth="1"/>
    <col min="11024" max="11024" width="33.5703125" style="1" customWidth="1"/>
    <col min="11025" max="11025" width="14.28515625" style="1" customWidth="1"/>
    <col min="11026" max="11026" width="8.85546875" style="1"/>
    <col min="11027" max="11027" width="5.28515625" style="1" customWidth="1"/>
    <col min="11028" max="11028" width="16.42578125" style="1" customWidth="1"/>
    <col min="11029" max="11029" width="7.7109375" style="1" customWidth="1"/>
    <col min="11030" max="11271" width="8.85546875" style="1"/>
    <col min="11272" max="11272" width="9.7109375" style="1" customWidth="1"/>
    <col min="11273" max="11273" width="33.5703125" style="1" customWidth="1"/>
    <col min="11274" max="11274" width="14.28515625" style="1" customWidth="1"/>
    <col min="11275" max="11275" width="12" style="1" customWidth="1"/>
    <col min="11276" max="11276" width="8.85546875" style="1"/>
    <col min="11277" max="11277" width="10.5703125" style="1" customWidth="1"/>
    <col min="11278" max="11278" width="8.85546875" style="1"/>
    <col min="11279" max="11279" width="9.7109375" style="1" customWidth="1"/>
    <col min="11280" max="11280" width="33.5703125" style="1" customWidth="1"/>
    <col min="11281" max="11281" width="14.28515625" style="1" customWidth="1"/>
    <col min="11282" max="11282" width="8.85546875" style="1"/>
    <col min="11283" max="11283" width="5.28515625" style="1" customWidth="1"/>
    <col min="11284" max="11284" width="16.42578125" style="1" customWidth="1"/>
    <col min="11285" max="11285" width="7.7109375" style="1" customWidth="1"/>
    <col min="11286" max="11527" width="8.85546875" style="1"/>
    <col min="11528" max="11528" width="9.7109375" style="1" customWidth="1"/>
    <col min="11529" max="11529" width="33.5703125" style="1" customWidth="1"/>
    <col min="11530" max="11530" width="14.28515625" style="1" customWidth="1"/>
    <col min="11531" max="11531" width="12" style="1" customWidth="1"/>
    <col min="11532" max="11532" width="8.85546875" style="1"/>
    <col min="11533" max="11533" width="10.5703125" style="1" customWidth="1"/>
    <col min="11534" max="11534" width="8.85546875" style="1"/>
    <col min="11535" max="11535" width="9.7109375" style="1" customWidth="1"/>
    <col min="11536" max="11536" width="33.5703125" style="1" customWidth="1"/>
    <col min="11537" max="11537" width="14.28515625" style="1" customWidth="1"/>
    <col min="11538" max="11538" width="8.85546875" style="1"/>
    <col min="11539" max="11539" width="5.28515625" style="1" customWidth="1"/>
    <col min="11540" max="11540" width="16.42578125" style="1" customWidth="1"/>
    <col min="11541" max="11541" width="7.7109375" style="1" customWidth="1"/>
    <col min="11542" max="11783" width="8.85546875" style="1"/>
    <col min="11784" max="11784" width="9.7109375" style="1" customWidth="1"/>
    <col min="11785" max="11785" width="33.5703125" style="1" customWidth="1"/>
    <col min="11786" max="11786" width="14.28515625" style="1" customWidth="1"/>
    <col min="11787" max="11787" width="12" style="1" customWidth="1"/>
    <col min="11788" max="11788" width="8.85546875" style="1"/>
    <col min="11789" max="11789" width="10.5703125" style="1" customWidth="1"/>
    <col min="11790" max="11790" width="8.85546875" style="1"/>
    <col min="11791" max="11791" width="9.7109375" style="1" customWidth="1"/>
    <col min="11792" max="11792" width="33.5703125" style="1" customWidth="1"/>
    <col min="11793" max="11793" width="14.28515625" style="1" customWidth="1"/>
    <col min="11794" max="11794" width="8.85546875" style="1"/>
    <col min="11795" max="11795" width="5.28515625" style="1" customWidth="1"/>
    <col min="11796" max="11796" width="16.42578125" style="1" customWidth="1"/>
    <col min="11797" max="11797" width="7.7109375" style="1" customWidth="1"/>
    <col min="11798" max="12039" width="8.85546875" style="1"/>
    <col min="12040" max="12040" width="9.7109375" style="1" customWidth="1"/>
    <col min="12041" max="12041" width="33.5703125" style="1" customWidth="1"/>
    <col min="12042" max="12042" width="14.28515625" style="1" customWidth="1"/>
    <col min="12043" max="12043" width="12" style="1" customWidth="1"/>
    <col min="12044" max="12044" width="8.85546875" style="1"/>
    <col min="12045" max="12045" width="10.5703125" style="1" customWidth="1"/>
    <col min="12046" max="12046" width="8.85546875" style="1"/>
    <col min="12047" max="12047" width="9.7109375" style="1" customWidth="1"/>
    <col min="12048" max="12048" width="33.5703125" style="1" customWidth="1"/>
    <col min="12049" max="12049" width="14.28515625" style="1" customWidth="1"/>
    <col min="12050" max="12050" width="8.85546875" style="1"/>
    <col min="12051" max="12051" width="5.28515625" style="1" customWidth="1"/>
    <col min="12052" max="12052" width="16.42578125" style="1" customWidth="1"/>
    <col min="12053" max="12053" width="7.7109375" style="1" customWidth="1"/>
    <col min="12054" max="12295" width="8.85546875" style="1"/>
    <col min="12296" max="12296" width="9.7109375" style="1" customWidth="1"/>
    <col min="12297" max="12297" width="33.5703125" style="1" customWidth="1"/>
    <col min="12298" max="12298" width="14.28515625" style="1" customWidth="1"/>
    <col min="12299" max="12299" width="12" style="1" customWidth="1"/>
    <col min="12300" max="12300" width="8.85546875" style="1"/>
    <col min="12301" max="12301" width="10.5703125" style="1" customWidth="1"/>
    <col min="12302" max="12302" width="8.85546875" style="1"/>
    <col min="12303" max="12303" width="9.7109375" style="1" customWidth="1"/>
    <col min="12304" max="12304" width="33.5703125" style="1" customWidth="1"/>
    <col min="12305" max="12305" width="14.28515625" style="1" customWidth="1"/>
    <col min="12306" max="12306" width="8.85546875" style="1"/>
    <col min="12307" max="12307" width="5.28515625" style="1" customWidth="1"/>
    <col min="12308" max="12308" width="16.42578125" style="1" customWidth="1"/>
    <col min="12309" max="12309" width="7.7109375" style="1" customWidth="1"/>
    <col min="12310" max="12551" width="8.85546875" style="1"/>
    <col min="12552" max="12552" width="9.7109375" style="1" customWidth="1"/>
    <col min="12553" max="12553" width="33.5703125" style="1" customWidth="1"/>
    <col min="12554" max="12554" width="14.28515625" style="1" customWidth="1"/>
    <col min="12555" max="12555" width="12" style="1" customWidth="1"/>
    <col min="12556" max="12556" width="8.85546875" style="1"/>
    <col min="12557" max="12557" width="10.5703125" style="1" customWidth="1"/>
    <col min="12558" max="12558" width="8.85546875" style="1"/>
    <col min="12559" max="12559" width="9.7109375" style="1" customWidth="1"/>
    <col min="12560" max="12560" width="33.5703125" style="1" customWidth="1"/>
    <col min="12561" max="12561" width="14.28515625" style="1" customWidth="1"/>
    <col min="12562" max="12562" width="8.85546875" style="1"/>
    <col min="12563" max="12563" width="5.28515625" style="1" customWidth="1"/>
    <col min="12564" max="12564" width="16.42578125" style="1" customWidth="1"/>
    <col min="12565" max="12565" width="7.7109375" style="1" customWidth="1"/>
    <col min="12566" max="12807" width="8.85546875" style="1"/>
    <col min="12808" max="12808" width="9.7109375" style="1" customWidth="1"/>
    <col min="12809" max="12809" width="33.5703125" style="1" customWidth="1"/>
    <col min="12810" max="12810" width="14.28515625" style="1" customWidth="1"/>
    <col min="12811" max="12811" width="12" style="1" customWidth="1"/>
    <col min="12812" max="12812" width="8.85546875" style="1"/>
    <col min="12813" max="12813" width="10.5703125" style="1" customWidth="1"/>
    <col min="12814" max="12814" width="8.85546875" style="1"/>
    <col min="12815" max="12815" width="9.7109375" style="1" customWidth="1"/>
    <col min="12816" max="12816" width="33.5703125" style="1" customWidth="1"/>
    <col min="12817" max="12817" width="14.28515625" style="1" customWidth="1"/>
    <col min="12818" max="12818" width="8.85546875" style="1"/>
    <col min="12819" max="12819" width="5.28515625" style="1" customWidth="1"/>
    <col min="12820" max="12820" width="16.42578125" style="1" customWidth="1"/>
    <col min="12821" max="12821" width="7.7109375" style="1" customWidth="1"/>
    <col min="12822" max="13063" width="8.85546875" style="1"/>
    <col min="13064" max="13064" width="9.7109375" style="1" customWidth="1"/>
    <col min="13065" max="13065" width="33.5703125" style="1" customWidth="1"/>
    <col min="13066" max="13066" width="14.28515625" style="1" customWidth="1"/>
    <col min="13067" max="13067" width="12" style="1" customWidth="1"/>
    <col min="13068" max="13068" width="8.85546875" style="1"/>
    <col min="13069" max="13069" width="10.5703125" style="1" customWidth="1"/>
    <col min="13070" max="13070" width="8.85546875" style="1"/>
    <col min="13071" max="13071" width="9.7109375" style="1" customWidth="1"/>
    <col min="13072" max="13072" width="33.5703125" style="1" customWidth="1"/>
    <col min="13073" max="13073" width="14.28515625" style="1" customWidth="1"/>
    <col min="13074" max="13074" width="8.85546875" style="1"/>
    <col min="13075" max="13075" width="5.28515625" style="1" customWidth="1"/>
    <col min="13076" max="13076" width="16.42578125" style="1" customWidth="1"/>
    <col min="13077" max="13077" width="7.7109375" style="1" customWidth="1"/>
    <col min="13078" max="13319" width="8.85546875" style="1"/>
    <col min="13320" max="13320" width="9.7109375" style="1" customWidth="1"/>
    <col min="13321" max="13321" width="33.5703125" style="1" customWidth="1"/>
    <col min="13322" max="13322" width="14.28515625" style="1" customWidth="1"/>
    <col min="13323" max="13323" width="12" style="1" customWidth="1"/>
    <col min="13324" max="13324" width="8.85546875" style="1"/>
    <col min="13325" max="13325" width="10.5703125" style="1" customWidth="1"/>
    <col min="13326" max="13326" width="8.85546875" style="1"/>
    <col min="13327" max="13327" width="9.7109375" style="1" customWidth="1"/>
    <col min="13328" max="13328" width="33.5703125" style="1" customWidth="1"/>
    <col min="13329" max="13329" width="14.28515625" style="1" customWidth="1"/>
    <col min="13330" max="13330" width="8.85546875" style="1"/>
    <col min="13331" max="13331" width="5.28515625" style="1" customWidth="1"/>
    <col min="13332" max="13332" width="16.42578125" style="1" customWidth="1"/>
    <col min="13333" max="13333" width="7.7109375" style="1" customWidth="1"/>
    <col min="13334" max="13575" width="8.85546875" style="1"/>
    <col min="13576" max="13576" width="9.7109375" style="1" customWidth="1"/>
    <col min="13577" max="13577" width="33.5703125" style="1" customWidth="1"/>
    <col min="13578" max="13578" width="14.28515625" style="1" customWidth="1"/>
    <col min="13579" max="13579" width="12" style="1" customWidth="1"/>
    <col min="13580" max="13580" width="8.85546875" style="1"/>
    <col min="13581" max="13581" width="10.5703125" style="1" customWidth="1"/>
    <col min="13582" max="13582" width="8.85546875" style="1"/>
    <col min="13583" max="13583" width="9.7109375" style="1" customWidth="1"/>
    <col min="13584" max="13584" width="33.5703125" style="1" customWidth="1"/>
    <col min="13585" max="13585" width="14.28515625" style="1" customWidth="1"/>
    <col min="13586" max="13586" width="8.85546875" style="1"/>
    <col min="13587" max="13587" width="5.28515625" style="1" customWidth="1"/>
    <col min="13588" max="13588" width="16.42578125" style="1" customWidth="1"/>
    <col min="13589" max="13589" width="7.7109375" style="1" customWidth="1"/>
    <col min="13590" max="13831" width="8.85546875" style="1"/>
    <col min="13832" max="13832" width="9.7109375" style="1" customWidth="1"/>
    <col min="13833" max="13833" width="33.5703125" style="1" customWidth="1"/>
    <col min="13834" max="13834" width="14.28515625" style="1" customWidth="1"/>
    <col min="13835" max="13835" width="12" style="1" customWidth="1"/>
    <col min="13836" max="13836" width="8.85546875" style="1"/>
    <col min="13837" max="13837" width="10.5703125" style="1" customWidth="1"/>
    <col min="13838" max="13838" width="8.85546875" style="1"/>
    <col min="13839" max="13839" width="9.7109375" style="1" customWidth="1"/>
    <col min="13840" max="13840" width="33.5703125" style="1" customWidth="1"/>
    <col min="13841" max="13841" width="14.28515625" style="1" customWidth="1"/>
    <col min="13842" max="13842" width="8.85546875" style="1"/>
    <col min="13843" max="13843" width="5.28515625" style="1" customWidth="1"/>
    <col min="13844" max="13844" width="16.42578125" style="1" customWidth="1"/>
    <col min="13845" max="13845" width="7.7109375" style="1" customWidth="1"/>
    <col min="13846" max="14087" width="8.85546875" style="1"/>
    <col min="14088" max="14088" width="9.7109375" style="1" customWidth="1"/>
    <col min="14089" max="14089" width="33.5703125" style="1" customWidth="1"/>
    <col min="14090" max="14090" width="14.28515625" style="1" customWidth="1"/>
    <col min="14091" max="14091" width="12" style="1" customWidth="1"/>
    <col min="14092" max="14092" width="8.85546875" style="1"/>
    <col min="14093" max="14093" width="10.5703125" style="1" customWidth="1"/>
    <col min="14094" max="14094" width="8.85546875" style="1"/>
    <col min="14095" max="14095" width="9.7109375" style="1" customWidth="1"/>
    <col min="14096" max="14096" width="33.5703125" style="1" customWidth="1"/>
    <col min="14097" max="14097" width="14.28515625" style="1" customWidth="1"/>
    <col min="14098" max="14098" width="8.85546875" style="1"/>
    <col min="14099" max="14099" width="5.28515625" style="1" customWidth="1"/>
    <col min="14100" max="14100" width="16.42578125" style="1" customWidth="1"/>
    <col min="14101" max="14101" width="7.7109375" style="1" customWidth="1"/>
    <col min="14102" max="14343" width="8.85546875" style="1"/>
    <col min="14344" max="14344" width="9.7109375" style="1" customWidth="1"/>
    <col min="14345" max="14345" width="33.5703125" style="1" customWidth="1"/>
    <col min="14346" max="14346" width="14.28515625" style="1" customWidth="1"/>
    <col min="14347" max="14347" width="12" style="1" customWidth="1"/>
    <col min="14348" max="14348" width="8.85546875" style="1"/>
    <col min="14349" max="14349" width="10.5703125" style="1" customWidth="1"/>
    <col min="14350" max="14350" width="8.85546875" style="1"/>
    <col min="14351" max="14351" width="9.7109375" style="1" customWidth="1"/>
    <col min="14352" max="14352" width="33.5703125" style="1" customWidth="1"/>
    <col min="14353" max="14353" width="14.28515625" style="1" customWidth="1"/>
    <col min="14354" max="14354" width="8.85546875" style="1"/>
    <col min="14355" max="14355" width="5.28515625" style="1" customWidth="1"/>
    <col min="14356" max="14356" width="16.42578125" style="1" customWidth="1"/>
    <col min="14357" max="14357" width="7.7109375" style="1" customWidth="1"/>
    <col min="14358" max="14599" width="8.85546875" style="1"/>
    <col min="14600" max="14600" width="9.7109375" style="1" customWidth="1"/>
    <col min="14601" max="14601" width="33.5703125" style="1" customWidth="1"/>
    <col min="14602" max="14602" width="14.28515625" style="1" customWidth="1"/>
    <col min="14603" max="14603" width="12" style="1" customWidth="1"/>
    <col min="14604" max="14604" width="8.85546875" style="1"/>
    <col min="14605" max="14605" width="10.5703125" style="1" customWidth="1"/>
    <col min="14606" max="14606" width="8.85546875" style="1"/>
    <col min="14607" max="14607" width="9.7109375" style="1" customWidth="1"/>
    <col min="14608" max="14608" width="33.5703125" style="1" customWidth="1"/>
    <col min="14609" max="14609" width="14.28515625" style="1" customWidth="1"/>
    <col min="14610" max="14610" width="8.85546875" style="1"/>
    <col min="14611" max="14611" width="5.28515625" style="1" customWidth="1"/>
    <col min="14612" max="14612" width="16.42578125" style="1" customWidth="1"/>
    <col min="14613" max="14613" width="7.7109375" style="1" customWidth="1"/>
    <col min="14614" max="14855" width="8.85546875" style="1"/>
    <col min="14856" max="14856" width="9.7109375" style="1" customWidth="1"/>
    <col min="14857" max="14857" width="33.5703125" style="1" customWidth="1"/>
    <col min="14858" max="14858" width="14.28515625" style="1" customWidth="1"/>
    <col min="14859" max="14859" width="12" style="1" customWidth="1"/>
    <col min="14860" max="14860" width="8.85546875" style="1"/>
    <col min="14861" max="14861" width="10.5703125" style="1" customWidth="1"/>
    <col min="14862" max="14862" width="8.85546875" style="1"/>
    <col min="14863" max="14863" width="9.7109375" style="1" customWidth="1"/>
    <col min="14864" max="14864" width="33.5703125" style="1" customWidth="1"/>
    <col min="14865" max="14865" width="14.28515625" style="1" customWidth="1"/>
    <col min="14866" max="14866" width="8.85546875" style="1"/>
    <col min="14867" max="14867" width="5.28515625" style="1" customWidth="1"/>
    <col min="14868" max="14868" width="16.42578125" style="1" customWidth="1"/>
    <col min="14869" max="14869" width="7.7109375" style="1" customWidth="1"/>
    <col min="14870" max="15111" width="8.85546875" style="1"/>
    <col min="15112" max="15112" width="9.7109375" style="1" customWidth="1"/>
    <col min="15113" max="15113" width="33.5703125" style="1" customWidth="1"/>
    <col min="15114" max="15114" width="14.28515625" style="1" customWidth="1"/>
    <col min="15115" max="15115" width="12" style="1" customWidth="1"/>
    <col min="15116" max="15116" width="8.85546875" style="1"/>
    <col min="15117" max="15117" width="10.5703125" style="1" customWidth="1"/>
    <col min="15118" max="15118" width="8.85546875" style="1"/>
    <col min="15119" max="15119" width="9.7109375" style="1" customWidth="1"/>
    <col min="15120" max="15120" width="33.5703125" style="1" customWidth="1"/>
    <col min="15121" max="15121" width="14.28515625" style="1" customWidth="1"/>
    <col min="15122" max="15122" width="8.85546875" style="1"/>
    <col min="15123" max="15123" width="5.28515625" style="1" customWidth="1"/>
    <col min="15124" max="15124" width="16.42578125" style="1" customWidth="1"/>
    <col min="15125" max="15125" width="7.7109375" style="1" customWidth="1"/>
    <col min="15126" max="15367" width="8.85546875" style="1"/>
    <col min="15368" max="15368" width="9.7109375" style="1" customWidth="1"/>
    <col min="15369" max="15369" width="33.5703125" style="1" customWidth="1"/>
    <col min="15370" max="15370" width="14.28515625" style="1" customWidth="1"/>
    <col min="15371" max="15371" width="12" style="1" customWidth="1"/>
    <col min="15372" max="15372" width="8.85546875" style="1"/>
    <col min="15373" max="15373" width="10.5703125" style="1" customWidth="1"/>
    <col min="15374" max="15374" width="8.85546875" style="1"/>
    <col min="15375" max="15375" width="9.7109375" style="1" customWidth="1"/>
    <col min="15376" max="15376" width="33.5703125" style="1" customWidth="1"/>
    <col min="15377" max="15377" width="14.28515625" style="1" customWidth="1"/>
    <col min="15378" max="15378" width="8.85546875" style="1"/>
    <col min="15379" max="15379" width="5.28515625" style="1" customWidth="1"/>
    <col min="15380" max="15380" width="16.42578125" style="1" customWidth="1"/>
    <col min="15381" max="15381" width="7.7109375" style="1" customWidth="1"/>
    <col min="15382" max="15623" width="8.85546875" style="1"/>
    <col min="15624" max="15624" width="9.7109375" style="1" customWidth="1"/>
    <col min="15625" max="15625" width="33.5703125" style="1" customWidth="1"/>
    <col min="15626" max="15626" width="14.28515625" style="1" customWidth="1"/>
    <col min="15627" max="15627" width="12" style="1" customWidth="1"/>
    <col min="15628" max="15628" width="8.85546875" style="1"/>
    <col min="15629" max="15629" width="10.5703125" style="1" customWidth="1"/>
    <col min="15630" max="15630" width="8.85546875" style="1"/>
    <col min="15631" max="15631" width="9.7109375" style="1" customWidth="1"/>
    <col min="15632" max="15632" width="33.5703125" style="1" customWidth="1"/>
    <col min="15633" max="15633" width="14.28515625" style="1" customWidth="1"/>
    <col min="15634" max="15634" width="8.85546875" style="1"/>
    <col min="15635" max="15635" width="5.28515625" style="1" customWidth="1"/>
    <col min="15636" max="15636" width="16.42578125" style="1" customWidth="1"/>
    <col min="15637" max="15637" width="7.7109375" style="1" customWidth="1"/>
    <col min="15638" max="15879" width="8.85546875" style="1"/>
    <col min="15880" max="15880" width="9.7109375" style="1" customWidth="1"/>
    <col min="15881" max="15881" width="33.5703125" style="1" customWidth="1"/>
    <col min="15882" max="15882" width="14.28515625" style="1" customWidth="1"/>
    <col min="15883" max="15883" width="12" style="1" customWidth="1"/>
    <col min="15884" max="15884" width="8.85546875" style="1"/>
    <col min="15885" max="15885" width="10.5703125" style="1" customWidth="1"/>
    <col min="15886" max="15886" width="8.85546875" style="1"/>
    <col min="15887" max="15887" width="9.7109375" style="1" customWidth="1"/>
    <col min="15888" max="15888" width="33.5703125" style="1" customWidth="1"/>
    <col min="15889" max="15889" width="14.28515625" style="1" customWidth="1"/>
    <col min="15890" max="15890" width="8.85546875" style="1"/>
    <col min="15891" max="15891" width="5.28515625" style="1" customWidth="1"/>
    <col min="15892" max="15892" width="16.42578125" style="1" customWidth="1"/>
    <col min="15893" max="15893" width="7.7109375" style="1" customWidth="1"/>
    <col min="15894" max="16135" width="8.85546875" style="1"/>
    <col min="16136" max="16136" width="9.7109375" style="1" customWidth="1"/>
    <col min="16137" max="16137" width="33.5703125" style="1" customWidth="1"/>
    <col min="16138" max="16138" width="14.28515625" style="1" customWidth="1"/>
    <col min="16139" max="16139" width="12" style="1" customWidth="1"/>
    <col min="16140" max="16140" width="8.85546875" style="1"/>
    <col min="16141" max="16141" width="10.5703125" style="1" customWidth="1"/>
    <col min="16142" max="16142" width="8.85546875" style="1"/>
    <col min="16143" max="16143" width="9.7109375" style="1" customWidth="1"/>
    <col min="16144" max="16144" width="33.5703125" style="1" customWidth="1"/>
    <col min="16145" max="16145" width="14.28515625" style="1" customWidth="1"/>
    <col min="16146" max="16146" width="8.85546875" style="1"/>
    <col min="16147" max="16147" width="5.28515625" style="1" customWidth="1"/>
    <col min="16148" max="16148" width="16.42578125" style="1" customWidth="1"/>
    <col min="16149" max="16149" width="7.7109375" style="1" customWidth="1"/>
    <col min="16150" max="16384" width="8.85546875" style="1"/>
  </cols>
  <sheetData>
    <row r="1" spans="1:21" ht="90" customHeight="1" x14ac:dyDescent="0.25">
      <c r="H1" s="122"/>
      <c r="I1" s="122"/>
      <c r="J1" s="122"/>
      <c r="K1" s="122"/>
      <c r="L1" s="122"/>
      <c r="M1" s="122"/>
      <c r="N1" s="122"/>
      <c r="O1" s="23"/>
      <c r="P1" s="23"/>
      <c r="Q1" s="23"/>
      <c r="R1" s="23"/>
      <c r="S1" s="23"/>
      <c r="T1" s="23"/>
      <c r="U1" s="23"/>
    </row>
    <row r="2" spans="1:21" ht="84" customHeight="1" x14ac:dyDescent="0.25">
      <c r="H2" s="27"/>
      <c r="I2" s="27"/>
      <c r="J2" s="27"/>
      <c r="K2" s="27"/>
      <c r="L2" s="27"/>
      <c r="M2" s="27"/>
      <c r="N2" s="27"/>
      <c r="O2" s="23"/>
      <c r="P2" s="23"/>
      <c r="Q2" s="23"/>
      <c r="R2" s="23"/>
      <c r="S2" s="23"/>
      <c r="T2" s="23"/>
      <c r="U2" s="23"/>
    </row>
    <row r="3" spans="1:21" ht="20.25" customHeight="1" x14ac:dyDescent="0.25">
      <c r="A3" s="78" t="s">
        <v>103</v>
      </c>
      <c r="B3" s="77"/>
      <c r="C3" s="77"/>
      <c r="D3" s="77"/>
      <c r="E3" s="77"/>
      <c r="F3" s="77"/>
      <c r="G3" s="77"/>
      <c r="H3" s="132" t="s">
        <v>78</v>
      </c>
      <c r="I3" s="132"/>
      <c r="J3" s="132"/>
      <c r="K3" s="132"/>
      <c r="L3" s="132"/>
      <c r="M3" s="132"/>
      <c r="N3" s="132"/>
    </row>
    <row r="4" spans="1:21" ht="33.75" customHeight="1" thickBot="1" x14ac:dyDescent="0.3">
      <c r="A4" s="128" t="s">
        <v>66</v>
      </c>
      <c r="B4" s="129"/>
      <c r="C4" s="129"/>
      <c r="D4" s="129"/>
      <c r="E4" s="129"/>
      <c r="F4" s="129"/>
      <c r="G4" s="80"/>
      <c r="H4" s="111" t="s">
        <v>65</v>
      </c>
      <c r="I4" s="111"/>
      <c r="J4" s="111"/>
      <c r="K4" s="111"/>
      <c r="L4" s="111"/>
      <c r="M4" s="111"/>
      <c r="N4" s="48"/>
    </row>
    <row r="5" spans="1:21" ht="30" customHeight="1" thickTop="1" thickBot="1" x14ac:dyDescent="0.35">
      <c r="A5" s="36" t="s">
        <v>11</v>
      </c>
      <c r="B5" s="50" t="s">
        <v>79</v>
      </c>
      <c r="C5" s="102">
        <v>60010</v>
      </c>
      <c r="D5" s="35"/>
      <c r="E5" s="35"/>
      <c r="F5" s="130" t="s">
        <v>12</v>
      </c>
      <c r="G5" s="80"/>
      <c r="H5" s="135" t="s">
        <v>80</v>
      </c>
      <c r="I5" s="135"/>
      <c r="J5" s="135"/>
      <c r="K5" s="135"/>
      <c r="L5" s="135"/>
      <c r="M5" s="135"/>
      <c r="N5" s="41"/>
    </row>
    <row r="6" spans="1:21" ht="19.5" customHeight="1" thickTop="1" thickBot="1" x14ac:dyDescent="0.3">
      <c r="A6" s="35"/>
      <c r="B6" s="35"/>
      <c r="C6" s="37"/>
      <c r="D6" s="38"/>
      <c r="E6" s="38"/>
      <c r="F6" s="131"/>
      <c r="G6" s="107"/>
      <c r="H6" s="28"/>
      <c r="I6" s="28"/>
      <c r="J6" s="28"/>
      <c r="K6" s="28"/>
      <c r="L6" s="28"/>
      <c r="M6" s="28"/>
      <c r="N6" s="41"/>
    </row>
    <row r="7" spans="1:21" ht="20.45" customHeight="1" thickTop="1" thickBot="1" x14ac:dyDescent="0.35">
      <c r="A7" s="36" t="s">
        <v>13</v>
      </c>
      <c r="B7" s="35"/>
      <c r="C7" s="47">
        <v>200</v>
      </c>
      <c r="D7" s="35"/>
      <c r="E7" s="35"/>
      <c r="F7" s="131"/>
      <c r="G7" s="107"/>
      <c r="H7" s="29" t="s">
        <v>0</v>
      </c>
      <c r="I7" s="30"/>
      <c r="J7" s="47">
        <v>800</v>
      </c>
      <c r="K7" s="31"/>
      <c r="L7" s="32"/>
      <c r="M7" s="115" t="s">
        <v>1</v>
      </c>
      <c r="N7" s="136"/>
    </row>
    <row r="8" spans="1:21" ht="20.45" customHeight="1" thickTop="1" thickBot="1" x14ac:dyDescent="0.3">
      <c r="A8" s="35"/>
      <c r="B8" s="35"/>
      <c r="C8" s="35"/>
      <c r="D8" s="35"/>
      <c r="E8" s="35"/>
      <c r="F8" s="39"/>
      <c r="G8" s="107"/>
      <c r="H8" s="28"/>
      <c r="I8" s="28"/>
      <c r="J8" s="28"/>
      <c r="K8" s="28"/>
      <c r="L8" s="28"/>
      <c r="M8" s="116"/>
      <c r="N8" s="136"/>
    </row>
    <row r="9" spans="1:21" ht="20.45" customHeight="1" thickTop="1" thickBot="1" x14ac:dyDescent="0.35">
      <c r="A9" s="36" t="s">
        <v>14</v>
      </c>
      <c r="B9" s="35"/>
      <c r="C9" s="34">
        <f>P38</f>
        <v>2482.2582235199998</v>
      </c>
      <c r="D9" s="35"/>
      <c r="E9" s="35"/>
      <c r="F9" s="35"/>
      <c r="G9" s="80"/>
      <c r="H9" s="29" t="s">
        <v>14</v>
      </c>
      <c r="I9" s="28"/>
      <c r="J9" s="33">
        <f>I38</f>
        <v>1024</v>
      </c>
      <c r="K9" s="28"/>
      <c r="L9" s="28"/>
      <c r="M9" s="116"/>
      <c r="N9" s="136"/>
    </row>
    <row r="10" spans="1:21" ht="20.45" customHeight="1" thickTop="1" thickBot="1" x14ac:dyDescent="0.35">
      <c r="A10" s="36"/>
      <c r="B10" s="35"/>
      <c r="C10" s="40"/>
      <c r="D10" s="35"/>
      <c r="E10" s="35"/>
      <c r="F10" s="35"/>
      <c r="G10" s="80"/>
      <c r="H10" s="28"/>
      <c r="I10" s="28"/>
      <c r="J10" s="28"/>
      <c r="K10" s="28"/>
      <c r="L10" s="28"/>
      <c r="M10" s="28"/>
      <c r="N10" s="41"/>
    </row>
    <row r="11" spans="1:21" ht="20.45" customHeight="1" thickTop="1" thickBot="1" x14ac:dyDescent="0.35">
      <c r="A11" s="36" t="s">
        <v>3</v>
      </c>
      <c r="B11" s="35"/>
      <c r="C11" s="34">
        <f>ROUNDUP(P32,0)</f>
        <v>78</v>
      </c>
      <c r="D11" s="35"/>
      <c r="E11" s="35"/>
      <c r="F11" s="35"/>
      <c r="G11" s="80"/>
      <c r="H11" s="29" t="s">
        <v>3</v>
      </c>
      <c r="I11" s="28"/>
      <c r="J11" s="34">
        <f>ROUNDUP(I32,0)</f>
        <v>32</v>
      </c>
      <c r="K11" s="28"/>
      <c r="L11" s="28"/>
      <c r="M11" s="28"/>
      <c r="N11" s="41"/>
    </row>
    <row r="12" spans="1:21" ht="20.45" customHeight="1" thickTop="1" thickBot="1" x14ac:dyDescent="0.35">
      <c r="A12" s="36"/>
      <c r="B12" s="35"/>
      <c r="C12" s="40"/>
      <c r="D12" s="35"/>
      <c r="E12" s="35"/>
      <c r="F12" s="35"/>
      <c r="G12" s="80"/>
      <c r="H12" s="28"/>
      <c r="I12" s="28"/>
      <c r="J12" s="28"/>
      <c r="K12" s="28"/>
      <c r="L12" s="28"/>
      <c r="M12" s="28"/>
      <c r="N12" s="41"/>
    </row>
    <row r="13" spans="1:21" ht="20.45" customHeight="1" thickTop="1" thickBot="1" x14ac:dyDescent="0.35">
      <c r="A13" s="36" t="s">
        <v>2</v>
      </c>
      <c r="B13" s="35"/>
      <c r="C13" s="34">
        <f>ROUNDUP(P31,0)</f>
        <v>20</v>
      </c>
      <c r="D13" s="35"/>
      <c r="E13" s="35"/>
      <c r="F13" s="35"/>
      <c r="G13" s="80"/>
      <c r="H13" s="29" t="s">
        <v>2</v>
      </c>
      <c r="I13" s="28"/>
      <c r="J13" s="34">
        <f>ROUNDUP(I31,0)</f>
        <v>8</v>
      </c>
      <c r="K13" s="28"/>
      <c r="L13" s="28"/>
      <c r="M13" s="28"/>
      <c r="N13" s="41"/>
    </row>
    <row r="14" spans="1:21" ht="20.45" customHeight="1" thickTop="1" thickBot="1" x14ac:dyDescent="0.35">
      <c r="A14" s="46"/>
      <c r="B14" s="46"/>
      <c r="C14" s="46"/>
      <c r="D14" s="46"/>
      <c r="E14" s="46"/>
      <c r="F14" s="46"/>
      <c r="G14" s="108"/>
      <c r="H14" s="42"/>
      <c r="I14" s="43"/>
      <c r="J14" s="44"/>
      <c r="K14" s="43"/>
      <c r="L14" s="43"/>
      <c r="M14" s="43"/>
      <c r="N14" s="45"/>
    </row>
    <row r="15" spans="1:21" ht="23.45" customHeight="1" thickTop="1" x14ac:dyDescent="0.35">
      <c r="A15" s="133" t="s">
        <v>61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05"/>
      <c r="P15" s="105"/>
      <c r="Q15" s="105"/>
      <c r="R15" s="105"/>
      <c r="S15" s="105"/>
      <c r="T15" s="105"/>
      <c r="U15" s="106"/>
    </row>
    <row r="16" spans="1:21" ht="15.6" customHeight="1" x14ac:dyDescent="0.25">
      <c r="A16" s="121" t="s">
        <v>67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04"/>
      <c r="P16" s="104"/>
      <c r="Q16" s="104"/>
      <c r="R16" s="104"/>
      <c r="S16" s="104"/>
      <c r="T16" s="104"/>
      <c r="U16" s="104"/>
    </row>
    <row r="17" spans="8:16" ht="15.6" customHeight="1" x14ac:dyDescent="0.25"/>
    <row r="18" spans="8:16" ht="15.6" customHeight="1" x14ac:dyDescent="0.25"/>
    <row r="19" spans="8:16" ht="15.6" customHeight="1" x14ac:dyDescent="0.25"/>
    <row r="20" spans="8:16" ht="15.6" customHeight="1" x14ac:dyDescent="0.25"/>
    <row r="21" spans="8:16" ht="15.6" customHeight="1" x14ac:dyDescent="0.25"/>
    <row r="22" spans="8:16" ht="15.6" hidden="1" customHeight="1" x14ac:dyDescent="0.25"/>
    <row r="23" spans="8:16" ht="15.6" hidden="1" customHeight="1" x14ac:dyDescent="0.25"/>
    <row r="24" spans="8:16" ht="15.6" hidden="1" customHeight="1" x14ac:dyDescent="0.25"/>
    <row r="25" spans="8:16" ht="15.6" hidden="1" customHeight="1" x14ac:dyDescent="0.25"/>
    <row r="26" spans="8:16" ht="15.6" hidden="1" customHeight="1" x14ac:dyDescent="0.25"/>
    <row r="27" spans="8:16" ht="15.6" hidden="1" customHeight="1" x14ac:dyDescent="0.25"/>
    <row r="28" spans="8:16" ht="15.6" hidden="1" customHeight="1" x14ac:dyDescent="0.25"/>
    <row r="29" spans="8:16" ht="15.6" hidden="1" customHeight="1" x14ac:dyDescent="0.25"/>
    <row r="30" spans="8:16" ht="15.6" hidden="1" customHeight="1" x14ac:dyDescent="0.25"/>
    <row r="31" spans="8:16" ht="10.9" hidden="1" customHeight="1" x14ac:dyDescent="0.25">
      <c r="H31" s="24" t="s">
        <v>4</v>
      </c>
      <c r="I31" s="1">
        <f>J9/128</f>
        <v>8</v>
      </c>
      <c r="O31" s="24" t="s">
        <v>4</v>
      </c>
      <c r="P31" s="1">
        <f>C9/128</f>
        <v>19.392642371249998</v>
      </c>
    </row>
    <row r="32" spans="8:16" ht="10.9" hidden="1" customHeight="1" x14ac:dyDescent="0.25">
      <c r="H32" s="24" t="s">
        <v>5</v>
      </c>
      <c r="I32" s="1">
        <f>J9/32</f>
        <v>32</v>
      </c>
      <c r="O32" s="24" t="s">
        <v>5</v>
      </c>
      <c r="P32" s="1">
        <f>C9/32</f>
        <v>77.570569484999993</v>
      </c>
    </row>
    <row r="33" spans="8:29" ht="10.9" hidden="1" customHeight="1" x14ac:dyDescent="0.25"/>
    <row r="34" spans="8:29" ht="10.9" hidden="1" customHeight="1" x14ac:dyDescent="0.25">
      <c r="H34" s="24" t="s">
        <v>6</v>
      </c>
      <c r="I34" s="1">
        <v>0.85</v>
      </c>
      <c r="J34" s="1" t="s">
        <v>7</v>
      </c>
      <c r="O34" s="24" t="s">
        <v>6</v>
      </c>
      <c r="P34" s="1">
        <v>0.85</v>
      </c>
      <c r="Q34" s="1" t="s">
        <v>7</v>
      </c>
    </row>
    <row r="35" spans="8:29" ht="10.9" hidden="1" customHeight="1" x14ac:dyDescent="0.25">
      <c r="J35" s="1" t="s">
        <v>8</v>
      </c>
      <c r="Q35" s="1" t="s">
        <v>8</v>
      </c>
    </row>
    <row r="36" spans="8:29" ht="12" hidden="1" customHeight="1" x14ac:dyDescent="0.25">
      <c r="J36" s="1" t="s">
        <v>9</v>
      </c>
      <c r="O36" s="24" t="s">
        <v>63</v>
      </c>
      <c r="P36" s="1">
        <f>P34/144</f>
        <v>5.9027777777777776E-3</v>
      </c>
      <c r="Q36" s="1" t="s">
        <v>9</v>
      </c>
    </row>
    <row r="37" spans="8:29" ht="10.9" hidden="1" customHeight="1" x14ac:dyDescent="0.25"/>
    <row r="38" spans="8:29" ht="10.9" hidden="1" customHeight="1" x14ac:dyDescent="0.25">
      <c r="H38" s="24" t="s">
        <v>10</v>
      </c>
      <c r="I38" s="1">
        <f>J7*1.28</f>
        <v>1024</v>
      </c>
      <c r="O38" s="24" t="s">
        <v>10</v>
      </c>
      <c r="P38" s="1">
        <f>C7*P39</f>
        <v>2482.2582235199998</v>
      </c>
    </row>
    <row r="39" spans="8:29" ht="22.9" hidden="1" customHeight="1" x14ac:dyDescent="0.25">
      <c r="O39" s="1" t="s">
        <v>64</v>
      </c>
      <c r="P39" s="25">
        <f>VLOOKUP(C5,'WB Finish Calculator'!H46:AC170,22,FALSE)</f>
        <v>12.411291117599999</v>
      </c>
    </row>
    <row r="40" spans="8:29" ht="22.9" hidden="1" customHeight="1" x14ac:dyDescent="0.25"/>
    <row r="41" spans="8:29" ht="22.9" hidden="1" customHeight="1" x14ac:dyDescent="0.25"/>
    <row r="42" spans="8:29" ht="22.9" hidden="1" customHeight="1" x14ac:dyDescent="0.25">
      <c r="H42" s="2" t="s">
        <v>15</v>
      </c>
      <c r="I42" s="2"/>
      <c r="J42" s="3"/>
      <c r="K42" s="4"/>
      <c r="L42" s="4"/>
      <c r="M42" s="5"/>
      <c r="N42" s="6"/>
      <c r="O42" s="7"/>
      <c r="P42" s="6"/>
      <c r="Q42" s="6"/>
      <c r="R42" s="6"/>
      <c r="S42" s="6"/>
      <c r="T42"/>
      <c r="U42" s="3"/>
      <c r="V42" s="3"/>
      <c r="W42" s="3"/>
      <c r="X42"/>
      <c r="Y42"/>
      <c r="Z42"/>
      <c r="AA42"/>
      <c r="AB42"/>
      <c r="AC42"/>
    </row>
    <row r="43" spans="8:29" ht="22.9" hidden="1" customHeight="1" x14ac:dyDescent="0.25">
      <c r="H43" s="8" t="s">
        <v>16</v>
      </c>
      <c r="I43" s="8"/>
      <c r="J43" s="7"/>
      <c r="K43" s="5"/>
      <c r="L43" s="5"/>
      <c r="M43" s="5"/>
      <c r="N43" s="6"/>
      <c r="O43" s="7"/>
      <c r="P43" s="6"/>
      <c r="Q43" s="6"/>
      <c r="R43" s="6"/>
      <c r="S43" s="6"/>
      <c r="T43"/>
      <c r="U43" s="3"/>
      <c r="V43" s="3"/>
      <c r="W43" s="3"/>
      <c r="X43"/>
      <c r="Y43"/>
      <c r="Z43"/>
      <c r="AA43"/>
      <c r="AB43"/>
      <c r="AC43"/>
    </row>
    <row r="44" spans="8:29" ht="22.9" hidden="1" customHeight="1" x14ac:dyDescent="0.25">
      <c r="H44" s="9"/>
      <c r="I44" s="9"/>
      <c r="J44" s="7"/>
      <c r="K44" s="5"/>
      <c r="L44" s="5"/>
      <c r="M44" s="4"/>
      <c r="N44" s="10" t="s">
        <v>17</v>
      </c>
      <c r="O44" s="7"/>
      <c r="P44" s="6"/>
      <c r="Q44" s="6"/>
      <c r="R44" s="6"/>
      <c r="S44" s="6"/>
      <c r="T44"/>
      <c r="U44" s="3"/>
      <c r="V44" s="3"/>
      <c r="W44" s="3"/>
      <c r="X44"/>
      <c r="Y44"/>
      <c r="Z44"/>
      <c r="AA44"/>
      <c r="AB44"/>
      <c r="AC44"/>
    </row>
    <row r="45" spans="8:29" hidden="1" x14ac:dyDescent="0.25">
      <c r="H45" s="9"/>
      <c r="I45" s="9"/>
      <c r="J45" s="7" t="s">
        <v>18</v>
      </c>
      <c r="K45" s="5" t="s">
        <v>19</v>
      </c>
      <c r="L45" s="5"/>
      <c r="M45" s="125" t="s">
        <v>20</v>
      </c>
      <c r="N45" s="125"/>
      <c r="O45" s="125"/>
      <c r="P45" s="26"/>
      <c r="Q45" s="126" t="s">
        <v>21</v>
      </c>
      <c r="R45" s="126"/>
      <c r="S45" s="126"/>
      <c r="T45"/>
      <c r="U45" s="3"/>
      <c r="V45" s="11" t="s">
        <v>22</v>
      </c>
      <c r="W45" s="3"/>
      <c r="X45"/>
      <c r="Y45" t="s">
        <v>57</v>
      </c>
      <c r="Z45"/>
      <c r="AA45"/>
      <c r="AB45"/>
      <c r="AC45"/>
    </row>
    <row r="46" spans="8:29" hidden="1" x14ac:dyDescent="0.25">
      <c r="H46" s="12"/>
      <c r="I46" s="12"/>
      <c r="J46" s="13" t="s">
        <v>23</v>
      </c>
      <c r="K46" s="14" t="s">
        <v>24</v>
      </c>
      <c r="L46" s="14"/>
      <c r="M46" s="14" t="s">
        <v>25</v>
      </c>
      <c r="N46" s="13" t="s">
        <v>26</v>
      </c>
      <c r="O46" s="13" t="s">
        <v>27</v>
      </c>
      <c r="P46" s="15"/>
      <c r="Q46" s="13" t="s">
        <v>28</v>
      </c>
      <c r="R46" s="16" t="s">
        <v>29</v>
      </c>
      <c r="S46" s="13" t="s">
        <v>30</v>
      </c>
      <c r="T46" s="15"/>
      <c r="U46" s="13" t="s">
        <v>31</v>
      </c>
      <c r="V46" s="13" t="s">
        <v>32</v>
      </c>
      <c r="W46" s="13" t="s">
        <v>33</v>
      </c>
      <c r="X46"/>
      <c r="Y46" s="20" t="s">
        <v>58</v>
      </c>
      <c r="Z46" s="20" t="s">
        <v>59</v>
      </c>
      <c r="AA46" s="20" t="s">
        <v>60</v>
      </c>
      <c r="AB46"/>
      <c r="AC46" s="22" t="s">
        <v>62</v>
      </c>
    </row>
    <row r="47" spans="8:29" hidden="1" x14ac:dyDescent="0.25">
      <c r="H47" s="101">
        <v>3838</v>
      </c>
      <c r="I47" s="17" t="str">
        <f t="shared" ref="I47:I110" si="0">MID(H47,6,5)</f>
        <v/>
      </c>
      <c r="J47" s="13" t="s">
        <v>34</v>
      </c>
      <c r="K47" s="14">
        <v>0.375</v>
      </c>
      <c r="L47" s="14"/>
      <c r="M47" s="14">
        <v>0.42</v>
      </c>
      <c r="N47" s="14">
        <f t="shared" ref="N47:N84" si="1">(O47+M47)/2</f>
        <v>0.45999999999999996</v>
      </c>
      <c r="O47" s="14">
        <v>0.5</v>
      </c>
      <c r="P47" s="14"/>
      <c r="Q47" s="14">
        <v>0.3</v>
      </c>
      <c r="R47" s="14">
        <f t="shared" ref="R47:R110" si="2">(S47+Q47)/2</f>
        <v>0.36249999999999999</v>
      </c>
      <c r="S47" s="14">
        <v>0.42499999999999999</v>
      </c>
      <c r="T47" s="15"/>
      <c r="U47" s="14">
        <f t="shared" ref="U47:U78" si="3">M47+Q47*2</f>
        <v>1.02</v>
      </c>
      <c r="V47" s="14">
        <f t="shared" ref="V47:V78" si="4">N47+R47*2</f>
        <v>1.1850000000000001</v>
      </c>
      <c r="W47" s="14">
        <f t="shared" ref="W47:W78" si="5">O47+S47*2</f>
        <v>1.35</v>
      </c>
      <c r="X47"/>
      <c r="Y47" s="21">
        <f>W47/2</f>
        <v>0.67500000000000004</v>
      </c>
      <c r="Z47">
        <f>2*3.14159*Y47</f>
        <v>4.2411465000000002</v>
      </c>
      <c r="AA47">
        <f>Z47*72</f>
        <v>305.362548</v>
      </c>
      <c r="AB47"/>
      <c r="AC47" s="1">
        <v>1.8016390332000001</v>
      </c>
    </row>
    <row r="48" spans="8:29" hidden="1" x14ac:dyDescent="0.25">
      <c r="H48" s="101">
        <v>1238</v>
      </c>
      <c r="I48" s="17" t="str">
        <f t="shared" si="0"/>
        <v/>
      </c>
      <c r="J48" s="13" t="s">
        <v>35</v>
      </c>
      <c r="K48" s="14">
        <v>0.5</v>
      </c>
      <c r="L48" s="14"/>
      <c r="M48" s="14">
        <v>0.56000000000000005</v>
      </c>
      <c r="N48" s="14">
        <f t="shared" si="1"/>
        <v>0.60000000000000009</v>
      </c>
      <c r="O48" s="14">
        <v>0.64</v>
      </c>
      <c r="P48" s="14"/>
      <c r="Q48" s="14">
        <v>0.3</v>
      </c>
      <c r="R48" s="14">
        <f t="shared" si="2"/>
        <v>0.36249999999999999</v>
      </c>
      <c r="S48" s="14">
        <v>0.42499999999999999</v>
      </c>
      <c r="T48" s="15"/>
      <c r="U48" s="14">
        <f t="shared" si="3"/>
        <v>1.1600000000000001</v>
      </c>
      <c r="V48" s="14">
        <f t="shared" si="4"/>
        <v>1.3250000000000002</v>
      </c>
      <c r="W48" s="14">
        <f t="shared" si="5"/>
        <v>1.49</v>
      </c>
      <c r="X48"/>
      <c r="Y48" s="21">
        <f t="shared" ref="Y48:Y111" si="6">W48/2</f>
        <v>0.745</v>
      </c>
      <c r="Z48">
        <f t="shared" ref="Z48:Z111" si="7">2*3.14159*Y48</f>
        <v>4.6809690999999995</v>
      </c>
      <c r="AA48">
        <f t="shared" ref="AA48:AA111" si="8">Z48*72</f>
        <v>337.02977519999996</v>
      </c>
      <c r="AB48"/>
      <c r="AC48" s="1">
        <v>1.9884756736799998</v>
      </c>
    </row>
    <row r="49" spans="8:29" hidden="1" x14ac:dyDescent="0.25">
      <c r="H49" s="101">
        <v>5838</v>
      </c>
      <c r="I49" s="17" t="str">
        <f t="shared" si="0"/>
        <v/>
      </c>
      <c r="J49" s="13" t="s">
        <v>36</v>
      </c>
      <c r="K49" s="14">
        <v>0.625</v>
      </c>
      <c r="L49" s="14"/>
      <c r="M49" s="14">
        <v>0.71</v>
      </c>
      <c r="N49" s="14">
        <f t="shared" si="1"/>
        <v>0.75</v>
      </c>
      <c r="O49" s="14">
        <v>0.79</v>
      </c>
      <c r="P49" s="14"/>
      <c r="Q49" s="14">
        <v>0.3</v>
      </c>
      <c r="R49" s="14">
        <f t="shared" si="2"/>
        <v>0.36249999999999999</v>
      </c>
      <c r="S49" s="14">
        <v>0.42499999999999999</v>
      </c>
      <c r="T49" s="15"/>
      <c r="U49" s="14">
        <f t="shared" si="3"/>
        <v>1.31</v>
      </c>
      <c r="V49" s="14">
        <f t="shared" si="4"/>
        <v>1.4750000000000001</v>
      </c>
      <c r="W49" s="14">
        <f t="shared" si="5"/>
        <v>1.6400000000000001</v>
      </c>
      <c r="X49"/>
      <c r="Y49" s="21">
        <f t="shared" si="6"/>
        <v>0.82000000000000006</v>
      </c>
      <c r="Z49">
        <f t="shared" si="7"/>
        <v>5.1522076000000006</v>
      </c>
      <c r="AA49">
        <f t="shared" si="8"/>
        <v>370.95894720000001</v>
      </c>
      <c r="AB49"/>
      <c r="AC49" s="1">
        <v>2.18865778848</v>
      </c>
    </row>
    <row r="50" spans="8:29" hidden="1" x14ac:dyDescent="0.25">
      <c r="H50" s="101">
        <v>3438</v>
      </c>
      <c r="I50" s="17" t="str">
        <f t="shared" si="0"/>
        <v/>
      </c>
      <c r="J50" s="13" t="s">
        <v>37</v>
      </c>
      <c r="K50" s="14">
        <v>0.75</v>
      </c>
      <c r="L50" s="14"/>
      <c r="M50" s="14">
        <v>0.81</v>
      </c>
      <c r="N50" s="14">
        <f t="shared" si="1"/>
        <v>0.8600000000000001</v>
      </c>
      <c r="O50" s="14">
        <v>0.91</v>
      </c>
      <c r="P50" s="14"/>
      <c r="Q50" s="14">
        <v>0.3</v>
      </c>
      <c r="R50" s="14">
        <f t="shared" si="2"/>
        <v>0.36249999999999999</v>
      </c>
      <c r="S50" s="14">
        <v>0.42499999999999999</v>
      </c>
      <c r="T50" s="15"/>
      <c r="U50" s="14">
        <f t="shared" si="3"/>
        <v>1.4100000000000001</v>
      </c>
      <c r="V50" s="14">
        <f t="shared" si="4"/>
        <v>1.585</v>
      </c>
      <c r="W50" s="14">
        <f t="shared" si="5"/>
        <v>1.76</v>
      </c>
      <c r="X50"/>
      <c r="Y50" s="21">
        <f t="shared" si="6"/>
        <v>0.88</v>
      </c>
      <c r="Z50">
        <f t="shared" si="7"/>
        <v>5.5291983999999994</v>
      </c>
      <c r="AA50">
        <f t="shared" si="8"/>
        <v>398.10228479999995</v>
      </c>
      <c r="AB50"/>
      <c r="AC50" s="1">
        <v>2.3488034803199995</v>
      </c>
    </row>
    <row r="51" spans="8:29" hidden="1" x14ac:dyDescent="0.25">
      <c r="H51" s="101">
        <v>7838</v>
      </c>
      <c r="I51" s="17" t="str">
        <f t="shared" si="0"/>
        <v/>
      </c>
      <c r="J51" s="13" t="s">
        <v>38</v>
      </c>
      <c r="K51" s="14">
        <v>0.875</v>
      </c>
      <c r="L51" s="14"/>
      <c r="M51" s="14">
        <v>0.94</v>
      </c>
      <c r="N51" s="14">
        <f t="shared" si="1"/>
        <v>0.995</v>
      </c>
      <c r="O51" s="14">
        <v>1.05</v>
      </c>
      <c r="P51" s="14"/>
      <c r="Q51" s="14">
        <v>0.3</v>
      </c>
      <c r="R51" s="14">
        <f t="shared" si="2"/>
        <v>0.36249999999999999</v>
      </c>
      <c r="S51" s="14">
        <v>0.42499999999999999</v>
      </c>
      <c r="T51" s="15"/>
      <c r="U51" s="14">
        <f t="shared" si="3"/>
        <v>1.54</v>
      </c>
      <c r="V51" s="14">
        <f t="shared" si="4"/>
        <v>1.72</v>
      </c>
      <c r="W51" s="14">
        <f t="shared" si="5"/>
        <v>1.9</v>
      </c>
      <c r="X51"/>
      <c r="Y51" s="21">
        <f t="shared" si="6"/>
        <v>0.95</v>
      </c>
      <c r="Z51">
        <f t="shared" si="7"/>
        <v>5.9690209999999997</v>
      </c>
      <c r="AA51">
        <f t="shared" si="8"/>
        <v>429.76951199999996</v>
      </c>
      <c r="AB51"/>
      <c r="AC51" s="1">
        <v>2.5356401207999997</v>
      </c>
    </row>
    <row r="52" spans="8:29" hidden="1" x14ac:dyDescent="0.25">
      <c r="H52" s="101">
        <v>11838</v>
      </c>
      <c r="I52" s="17" t="str">
        <f t="shared" si="0"/>
        <v/>
      </c>
      <c r="J52" s="13" t="s">
        <v>39</v>
      </c>
      <c r="K52" s="14">
        <v>1.125</v>
      </c>
      <c r="L52" s="14"/>
      <c r="M52" s="14">
        <v>1.2</v>
      </c>
      <c r="N52" s="14">
        <f t="shared" si="1"/>
        <v>1.2549999999999999</v>
      </c>
      <c r="O52" s="14">
        <v>1.31</v>
      </c>
      <c r="P52" s="14"/>
      <c r="Q52" s="14">
        <v>0.3</v>
      </c>
      <c r="R52" s="14">
        <f t="shared" si="2"/>
        <v>0.36249999999999999</v>
      </c>
      <c r="S52" s="14">
        <v>0.42499999999999999</v>
      </c>
      <c r="T52" s="15"/>
      <c r="U52" s="14">
        <f t="shared" si="3"/>
        <v>1.7999999999999998</v>
      </c>
      <c r="V52" s="14">
        <f t="shared" si="4"/>
        <v>1.98</v>
      </c>
      <c r="W52" s="14">
        <f t="shared" si="5"/>
        <v>2.16</v>
      </c>
      <c r="X52"/>
      <c r="Y52" s="21">
        <f t="shared" si="6"/>
        <v>1.08</v>
      </c>
      <c r="Z52">
        <f t="shared" si="7"/>
        <v>6.7858344000000006</v>
      </c>
      <c r="AA52">
        <f t="shared" si="8"/>
        <v>488.58007680000003</v>
      </c>
      <c r="AB52"/>
      <c r="AC52" s="1">
        <v>2.8826224531200002</v>
      </c>
    </row>
    <row r="53" spans="8:29" hidden="1" x14ac:dyDescent="0.25">
      <c r="H53" s="101">
        <v>13838</v>
      </c>
      <c r="I53" s="17" t="str">
        <f t="shared" si="0"/>
        <v/>
      </c>
      <c r="J53" s="13" t="s">
        <v>40</v>
      </c>
      <c r="K53" s="14">
        <v>1.375</v>
      </c>
      <c r="L53" s="14"/>
      <c r="M53" s="14">
        <v>1.45</v>
      </c>
      <c r="N53" s="14">
        <f t="shared" si="1"/>
        <v>1.51</v>
      </c>
      <c r="O53" s="14">
        <v>1.57</v>
      </c>
      <c r="P53" s="14"/>
      <c r="Q53" s="14">
        <v>0.3</v>
      </c>
      <c r="R53" s="14">
        <f t="shared" si="2"/>
        <v>0.36249999999999999</v>
      </c>
      <c r="S53" s="14">
        <v>0.42499999999999999</v>
      </c>
      <c r="T53" s="15"/>
      <c r="U53" s="14">
        <f t="shared" si="3"/>
        <v>2.0499999999999998</v>
      </c>
      <c r="V53" s="14">
        <f t="shared" si="4"/>
        <v>2.2349999999999999</v>
      </c>
      <c r="W53" s="14">
        <f t="shared" si="5"/>
        <v>2.42</v>
      </c>
      <c r="X53"/>
      <c r="Y53" s="21">
        <f t="shared" si="6"/>
        <v>1.21</v>
      </c>
      <c r="Z53">
        <f t="shared" si="7"/>
        <v>7.6026477999999997</v>
      </c>
      <c r="AA53">
        <f t="shared" si="8"/>
        <v>547.39064159999998</v>
      </c>
      <c r="AB53"/>
      <c r="AC53" s="1">
        <v>3.2296047854399998</v>
      </c>
    </row>
    <row r="54" spans="8:29" hidden="1" x14ac:dyDescent="0.25">
      <c r="H54" s="101">
        <v>15838</v>
      </c>
      <c r="I54" s="17" t="str">
        <f t="shared" si="0"/>
        <v/>
      </c>
      <c r="J54" s="13" t="s">
        <v>41</v>
      </c>
      <c r="K54" s="14">
        <v>1.625</v>
      </c>
      <c r="L54" s="14"/>
      <c r="M54" s="14">
        <v>1.71</v>
      </c>
      <c r="N54" s="14">
        <f t="shared" si="1"/>
        <v>1.77</v>
      </c>
      <c r="O54" s="18">
        <v>1.83</v>
      </c>
      <c r="P54" s="14"/>
      <c r="Q54" s="14">
        <v>0.35</v>
      </c>
      <c r="R54" s="14">
        <f t="shared" si="2"/>
        <v>0.41249999999999998</v>
      </c>
      <c r="S54" s="14">
        <v>0.47499999999999998</v>
      </c>
      <c r="T54" s="15"/>
      <c r="U54" s="14">
        <f t="shared" si="3"/>
        <v>2.41</v>
      </c>
      <c r="V54" s="14">
        <f t="shared" si="4"/>
        <v>2.5949999999999998</v>
      </c>
      <c r="W54" s="14">
        <f t="shared" si="5"/>
        <v>2.7800000000000002</v>
      </c>
      <c r="X54"/>
      <c r="Y54" s="21">
        <f t="shared" si="6"/>
        <v>1.3900000000000001</v>
      </c>
      <c r="Z54">
        <f t="shared" si="7"/>
        <v>8.7336202000000007</v>
      </c>
      <c r="AA54">
        <f t="shared" si="8"/>
        <v>628.82065440000008</v>
      </c>
      <c r="AB54"/>
      <c r="AC54" s="1">
        <v>3.7100418609600005</v>
      </c>
    </row>
    <row r="55" spans="8:29" hidden="1" x14ac:dyDescent="0.25">
      <c r="H55" s="101">
        <v>11038</v>
      </c>
      <c r="I55" s="17" t="str">
        <f t="shared" si="0"/>
        <v/>
      </c>
      <c r="J55" s="13" t="s">
        <v>42</v>
      </c>
      <c r="K55" s="14">
        <v>1.9</v>
      </c>
      <c r="L55" s="14"/>
      <c r="M55" s="14">
        <v>1.97</v>
      </c>
      <c r="N55" s="14">
        <f t="shared" si="1"/>
        <v>2.0299999999999998</v>
      </c>
      <c r="O55" s="18">
        <v>2.09</v>
      </c>
      <c r="P55" s="14"/>
      <c r="Q55" s="14">
        <v>0.35</v>
      </c>
      <c r="R55" s="14">
        <f t="shared" si="2"/>
        <v>0.41249999999999998</v>
      </c>
      <c r="S55" s="14">
        <v>0.47499999999999998</v>
      </c>
      <c r="T55" s="15"/>
      <c r="U55" s="14">
        <f t="shared" si="3"/>
        <v>2.67</v>
      </c>
      <c r="V55" s="14">
        <f t="shared" si="4"/>
        <v>2.8549999999999995</v>
      </c>
      <c r="W55" s="14">
        <f t="shared" si="5"/>
        <v>3.04</v>
      </c>
      <c r="X55"/>
      <c r="Y55" s="21">
        <f t="shared" si="6"/>
        <v>1.52</v>
      </c>
      <c r="Z55">
        <f t="shared" si="7"/>
        <v>9.5504335999999999</v>
      </c>
      <c r="AA55">
        <f t="shared" si="8"/>
        <v>687.63121920000003</v>
      </c>
      <c r="AB55"/>
      <c r="AC55" s="1">
        <v>4.0570241932800002</v>
      </c>
    </row>
    <row r="56" spans="8:29" hidden="1" x14ac:dyDescent="0.25">
      <c r="H56" s="101">
        <v>21838</v>
      </c>
      <c r="I56" s="17" t="str">
        <f t="shared" si="0"/>
        <v/>
      </c>
      <c r="J56" s="13" t="s">
        <v>43</v>
      </c>
      <c r="K56" s="14">
        <v>2.125</v>
      </c>
      <c r="L56" s="14"/>
      <c r="M56" s="14">
        <v>2.2200000000000002</v>
      </c>
      <c r="N56" s="14">
        <f t="shared" si="1"/>
        <v>2.2800000000000002</v>
      </c>
      <c r="O56" s="18">
        <v>2.34</v>
      </c>
      <c r="P56" s="14"/>
      <c r="Q56" s="14">
        <v>0.35</v>
      </c>
      <c r="R56" s="14">
        <f t="shared" si="2"/>
        <v>0.41249999999999998</v>
      </c>
      <c r="S56" s="14">
        <v>0.47499999999999998</v>
      </c>
      <c r="T56" s="15"/>
      <c r="U56" s="14">
        <f t="shared" si="3"/>
        <v>2.92</v>
      </c>
      <c r="V56" s="14">
        <f t="shared" si="4"/>
        <v>3.1050000000000004</v>
      </c>
      <c r="W56" s="14">
        <f t="shared" si="5"/>
        <v>3.29</v>
      </c>
      <c r="X56"/>
      <c r="Y56" s="21">
        <f t="shared" si="6"/>
        <v>1.645</v>
      </c>
      <c r="Z56">
        <f t="shared" si="7"/>
        <v>10.3358311</v>
      </c>
      <c r="AA56">
        <f t="shared" si="8"/>
        <v>744.17983920000006</v>
      </c>
      <c r="AB56"/>
      <c r="AC56" s="1">
        <v>4.3906610512800004</v>
      </c>
    </row>
    <row r="57" spans="8:29" hidden="1" x14ac:dyDescent="0.25">
      <c r="H57" s="101">
        <v>20038</v>
      </c>
      <c r="I57" s="17" t="str">
        <f t="shared" si="0"/>
        <v/>
      </c>
      <c r="J57" s="13" t="s">
        <v>44</v>
      </c>
      <c r="K57" s="14">
        <v>2.375</v>
      </c>
      <c r="L57" s="14"/>
      <c r="M57" s="14">
        <v>2.4700000000000002</v>
      </c>
      <c r="N57" s="14">
        <f t="shared" si="1"/>
        <v>2.54</v>
      </c>
      <c r="O57" s="14">
        <v>2.61</v>
      </c>
      <c r="P57" s="14"/>
      <c r="Q57" s="14">
        <v>0.35</v>
      </c>
      <c r="R57" s="14">
        <f t="shared" si="2"/>
        <v>0.41249999999999998</v>
      </c>
      <c r="S57" s="14">
        <v>0.47499999999999998</v>
      </c>
      <c r="T57" s="15"/>
      <c r="U57" s="14">
        <f t="shared" si="3"/>
        <v>3.17</v>
      </c>
      <c r="V57" s="14">
        <f t="shared" si="4"/>
        <v>3.3650000000000002</v>
      </c>
      <c r="W57" s="14">
        <f t="shared" si="5"/>
        <v>3.5599999999999996</v>
      </c>
      <c r="X57"/>
      <c r="Y57" s="21">
        <f t="shared" si="6"/>
        <v>1.7799999999999998</v>
      </c>
      <c r="Z57">
        <f t="shared" si="7"/>
        <v>11.184060399999998</v>
      </c>
      <c r="AA57">
        <f t="shared" si="8"/>
        <v>805.25234879999982</v>
      </c>
      <c r="AB57"/>
      <c r="AC57" s="1">
        <v>4.7509888579199986</v>
      </c>
    </row>
    <row r="58" spans="8:29" hidden="1" x14ac:dyDescent="0.25">
      <c r="H58" s="101">
        <v>25838</v>
      </c>
      <c r="I58" s="17" t="str">
        <f t="shared" si="0"/>
        <v/>
      </c>
      <c r="J58" s="13" t="s">
        <v>45</v>
      </c>
      <c r="K58" s="14">
        <v>2.625</v>
      </c>
      <c r="L58" s="14"/>
      <c r="M58" s="14">
        <v>2.72</v>
      </c>
      <c r="N58" s="14">
        <f t="shared" si="1"/>
        <v>2.8</v>
      </c>
      <c r="O58" s="14">
        <v>2.88</v>
      </c>
      <c r="P58" s="14"/>
      <c r="Q58" s="14">
        <v>0.35</v>
      </c>
      <c r="R58" s="14">
        <f t="shared" si="2"/>
        <v>0.41249999999999998</v>
      </c>
      <c r="S58" s="14">
        <v>0.47499999999999998</v>
      </c>
      <c r="T58" s="15"/>
      <c r="U58" s="14">
        <f t="shared" si="3"/>
        <v>3.42</v>
      </c>
      <c r="V58" s="14">
        <f t="shared" si="4"/>
        <v>3.625</v>
      </c>
      <c r="W58" s="14">
        <f t="shared" si="5"/>
        <v>3.83</v>
      </c>
      <c r="X58"/>
      <c r="Y58" s="21">
        <f t="shared" si="6"/>
        <v>1.915</v>
      </c>
      <c r="Z58">
        <f t="shared" si="7"/>
        <v>12.0322897</v>
      </c>
      <c r="AA58">
        <f t="shared" si="8"/>
        <v>866.32485840000004</v>
      </c>
      <c r="AB58"/>
      <c r="AC58" s="1">
        <v>5.1113166645600003</v>
      </c>
    </row>
    <row r="59" spans="8:29" hidden="1" x14ac:dyDescent="0.25">
      <c r="H59" s="101">
        <v>21038</v>
      </c>
      <c r="I59" s="17" t="str">
        <f t="shared" si="0"/>
        <v/>
      </c>
      <c r="J59" s="13" t="s">
        <v>46</v>
      </c>
      <c r="K59" s="14">
        <v>2.875</v>
      </c>
      <c r="L59" s="14"/>
      <c r="M59" s="14">
        <v>2.98</v>
      </c>
      <c r="N59" s="14">
        <f t="shared" si="1"/>
        <v>3.06</v>
      </c>
      <c r="O59" s="14">
        <v>3.14</v>
      </c>
      <c r="P59" s="14"/>
      <c r="Q59" s="14">
        <v>0.35</v>
      </c>
      <c r="R59" s="14">
        <f t="shared" si="2"/>
        <v>0.41249999999999998</v>
      </c>
      <c r="S59" s="14">
        <v>0.47499999999999998</v>
      </c>
      <c r="T59" s="15"/>
      <c r="U59" s="14">
        <f t="shared" si="3"/>
        <v>3.6799999999999997</v>
      </c>
      <c r="V59" s="14">
        <f t="shared" si="4"/>
        <v>3.8849999999999998</v>
      </c>
      <c r="W59" s="14">
        <f t="shared" si="5"/>
        <v>4.09</v>
      </c>
      <c r="X59"/>
      <c r="Y59" s="21">
        <f t="shared" si="6"/>
        <v>2.0449999999999999</v>
      </c>
      <c r="Z59">
        <f t="shared" si="7"/>
        <v>12.849103099999999</v>
      </c>
      <c r="AA59">
        <f t="shared" si="8"/>
        <v>925.13542319999988</v>
      </c>
      <c r="AB59"/>
      <c r="AC59" s="1">
        <v>5.4582989968799991</v>
      </c>
    </row>
    <row r="60" spans="8:29" hidden="1" x14ac:dyDescent="0.25">
      <c r="H60" s="101">
        <v>31838</v>
      </c>
      <c r="I60" s="17" t="str">
        <f t="shared" si="0"/>
        <v/>
      </c>
      <c r="J60" s="13" t="s">
        <v>47</v>
      </c>
      <c r="K60" s="14">
        <v>3.125</v>
      </c>
      <c r="L60" s="14"/>
      <c r="M60" s="14">
        <v>3.23</v>
      </c>
      <c r="N60" s="14">
        <f t="shared" si="1"/>
        <v>3.31</v>
      </c>
      <c r="O60" s="14">
        <v>3.39</v>
      </c>
      <c r="P60" s="14"/>
      <c r="Q60" s="14">
        <v>0.35</v>
      </c>
      <c r="R60" s="14">
        <f t="shared" si="2"/>
        <v>0.41249999999999998</v>
      </c>
      <c r="S60" s="14">
        <v>0.47499999999999998</v>
      </c>
      <c r="T60" s="15"/>
      <c r="U60" s="14">
        <f t="shared" si="3"/>
        <v>3.9299999999999997</v>
      </c>
      <c r="V60" s="14">
        <f t="shared" si="4"/>
        <v>4.1349999999999998</v>
      </c>
      <c r="W60" s="14">
        <f t="shared" si="5"/>
        <v>4.34</v>
      </c>
      <c r="X60"/>
      <c r="Y60" s="21">
        <f t="shared" si="6"/>
        <v>2.17</v>
      </c>
      <c r="Z60">
        <f t="shared" si="7"/>
        <v>13.634500599999999</v>
      </c>
      <c r="AA60">
        <f t="shared" si="8"/>
        <v>981.68404319999991</v>
      </c>
      <c r="AB60"/>
      <c r="AC60" s="1">
        <v>5.7919358548799993</v>
      </c>
    </row>
    <row r="61" spans="8:29" hidden="1" x14ac:dyDescent="0.25">
      <c r="H61" s="101">
        <v>30038</v>
      </c>
      <c r="I61" s="17" t="str">
        <f t="shared" si="0"/>
        <v/>
      </c>
      <c r="J61" s="13" t="s">
        <v>48</v>
      </c>
      <c r="K61" s="14">
        <v>3.5</v>
      </c>
      <c r="L61" s="14"/>
      <c r="M61" s="14">
        <v>3.61</v>
      </c>
      <c r="N61" s="14">
        <f t="shared" si="1"/>
        <v>3.6849999999999996</v>
      </c>
      <c r="O61" s="14">
        <v>3.76</v>
      </c>
      <c r="P61" s="14"/>
      <c r="Q61" s="14">
        <v>0.35</v>
      </c>
      <c r="R61" s="14">
        <f t="shared" si="2"/>
        <v>0.41249999999999998</v>
      </c>
      <c r="S61" s="14">
        <v>0.47499999999999998</v>
      </c>
      <c r="T61" s="15"/>
      <c r="U61" s="14">
        <f t="shared" si="3"/>
        <v>4.3099999999999996</v>
      </c>
      <c r="V61" s="14">
        <f t="shared" si="4"/>
        <v>4.51</v>
      </c>
      <c r="W61" s="14">
        <f t="shared" si="5"/>
        <v>4.71</v>
      </c>
      <c r="X61"/>
      <c r="Y61" s="21">
        <f t="shared" si="6"/>
        <v>2.355</v>
      </c>
      <c r="Z61">
        <f t="shared" si="7"/>
        <v>14.796888899999999</v>
      </c>
      <c r="AA61">
        <f t="shared" si="8"/>
        <v>1065.3760007999999</v>
      </c>
      <c r="AB61"/>
      <c r="AC61" s="1">
        <v>6.2857184047199999</v>
      </c>
    </row>
    <row r="62" spans="8:29" hidden="1" x14ac:dyDescent="0.25">
      <c r="H62" s="101">
        <v>35838</v>
      </c>
      <c r="I62" s="17" t="str">
        <f t="shared" si="0"/>
        <v/>
      </c>
      <c r="J62" s="13" t="s">
        <v>49</v>
      </c>
      <c r="K62" s="14">
        <v>3.625</v>
      </c>
      <c r="L62" s="14"/>
      <c r="M62" s="14">
        <v>3.74</v>
      </c>
      <c r="N62" s="14">
        <f t="shared" si="1"/>
        <v>3.81</v>
      </c>
      <c r="O62" s="14">
        <v>3.88</v>
      </c>
      <c r="P62" s="14"/>
      <c r="Q62" s="14">
        <v>0.35</v>
      </c>
      <c r="R62" s="14">
        <f t="shared" si="2"/>
        <v>0.41249999999999998</v>
      </c>
      <c r="S62" s="14">
        <v>0.47499999999999998</v>
      </c>
      <c r="T62" s="15"/>
      <c r="U62" s="14">
        <f t="shared" si="3"/>
        <v>4.4400000000000004</v>
      </c>
      <c r="V62" s="14">
        <f t="shared" si="4"/>
        <v>4.6349999999999998</v>
      </c>
      <c r="W62" s="14">
        <f t="shared" si="5"/>
        <v>4.83</v>
      </c>
      <c r="X62"/>
      <c r="Y62" s="21">
        <f t="shared" si="6"/>
        <v>2.415</v>
      </c>
      <c r="Z62">
        <f t="shared" si="7"/>
        <v>15.173879700000001</v>
      </c>
      <c r="AA62">
        <f t="shared" si="8"/>
        <v>1092.5193383999999</v>
      </c>
      <c r="AB62"/>
      <c r="AC62" s="1">
        <v>6.4458640965599994</v>
      </c>
    </row>
    <row r="63" spans="8:29" hidden="1" x14ac:dyDescent="0.25">
      <c r="H63" s="101">
        <v>31038</v>
      </c>
      <c r="I63" s="17" t="str">
        <f t="shared" si="0"/>
        <v/>
      </c>
      <c r="J63" s="13" t="s">
        <v>50</v>
      </c>
      <c r="K63" s="14">
        <v>4</v>
      </c>
      <c r="L63" s="14"/>
      <c r="M63" s="14">
        <v>4.2</v>
      </c>
      <c r="N63" s="14">
        <f t="shared" si="1"/>
        <v>4.3250000000000002</v>
      </c>
      <c r="O63" s="14">
        <v>4.45</v>
      </c>
      <c r="P63" s="14"/>
      <c r="Q63" s="14">
        <v>0.35</v>
      </c>
      <c r="R63" s="14">
        <f t="shared" si="2"/>
        <v>0.41249999999999998</v>
      </c>
      <c r="S63" s="14">
        <v>0.47499999999999998</v>
      </c>
      <c r="T63" s="15"/>
      <c r="U63" s="14">
        <f t="shared" si="3"/>
        <v>4.9000000000000004</v>
      </c>
      <c r="V63" s="14">
        <f t="shared" si="4"/>
        <v>5.15</v>
      </c>
      <c r="W63" s="14">
        <f t="shared" si="5"/>
        <v>5.4</v>
      </c>
      <c r="X63"/>
      <c r="Y63" s="21">
        <f t="shared" si="6"/>
        <v>2.7</v>
      </c>
      <c r="Z63">
        <f t="shared" si="7"/>
        <v>16.964586000000001</v>
      </c>
      <c r="AA63">
        <f t="shared" si="8"/>
        <v>1221.450192</v>
      </c>
      <c r="AB63"/>
      <c r="AC63" s="1">
        <v>7.2065561328000003</v>
      </c>
    </row>
    <row r="64" spans="8:29" hidden="1" x14ac:dyDescent="0.25">
      <c r="H64" s="101">
        <v>41838</v>
      </c>
      <c r="I64" s="17" t="str">
        <f t="shared" si="0"/>
        <v/>
      </c>
      <c r="J64" s="13" t="s">
        <v>51</v>
      </c>
      <c r="K64" s="14">
        <v>4.125</v>
      </c>
      <c r="L64" s="14"/>
      <c r="M64" s="14">
        <v>4.25</v>
      </c>
      <c r="N64" s="14">
        <f t="shared" si="1"/>
        <v>4.335</v>
      </c>
      <c r="O64" s="14">
        <v>4.42</v>
      </c>
      <c r="P64" s="14"/>
      <c r="Q64" s="14">
        <v>0.35</v>
      </c>
      <c r="R64" s="14">
        <f t="shared" si="2"/>
        <v>0.41249999999999998</v>
      </c>
      <c r="S64" s="14">
        <v>0.47499999999999998</v>
      </c>
      <c r="T64" s="15"/>
      <c r="U64" s="14">
        <f t="shared" si="3"/>
        <v>4.95</v>
      </c>
      <c r="V64" s="14">
        <f t="shared" si="4"/>
        <v>5.16</v>
      </c>
      <c r="W64" s="14">
        <f t="shared" si="5"/>
        <v>5.37</v>
      </c>
      <c r="X64"/>
      <c r="Y64" s="21">
        <f t="shared" si="6"/>
        <v>2.6850000000000001</v>
      </c>
      <c r="Z64">
        <f t="shared" si="7"/>
        <v>16.8703383</v>
      </c>
      <c r="AA64">
        <f t="shared" si="8"/>
        <v>1214.6643576000001</v>
      </c>
      <c r="AB64"/>
      <c r="AC64" s="1">
        <v>7.1665197098400002</v>
      </c>
    </row>
    <row r="65" spans="8:29" hidden="1" x14ac:dyDescent="0.25">
      <c r="H65" s="101">
        <v>40038</v>
      </c>
      <c r="I65" s="17" t="str">
        <f t="shared" si="0"/>
        <v/>
      </c>
      <c r="J65" s="13" t="s">
        <v>52</v>
      </c>
      <c r="K65" s="14">
        <v>4.5</v>
      </c>
      <c r="L65" s="14"/>
      <c r="M65" s="14">
        <v>4.5999999999999996</v>
      </c>
      <c r="N65" s="14">
        <f t="shared" si="1"/>
        <v>4.6899999999999995</v>
      </c>
      <c r="O65" s="14">
        <v>4.78</v>
      </c>
      <c r="P65" s="14"/>
      <c r="Q65" s="14">
        <v>0.35</v>
      </c>
      <c r="R65" s="14">
        <f t="shared" si="2"/>
        <v>0.41249999999999998</v>
      </c>
      <c r="S65" s="14">
        <v>0.47499999999999998</v>
      </c>
      <c r="T65" s="15"/>
      <c r="U65" s="14">
        <f t="shared" si="3"/>
        <v>5.3</v>
      </c>
      <c r="V65" s="14">
        <f t="shared" si="4"/>
        <v>5.5149999999999997</v>
      </c>
      <c r="W65" s="14">
        <f t="shared" si="5"/>
        <v>5.73</v>
      </c>
      <c r="X65"/>
      <c r="Y65" s="21">
        <f t="shared" si="6"/>
        <v>2.8650000000000002</v>
      </c>
      <c r="Z65">
        <f t="shared" si="7"/>
        <v>18.001310700000001</v>
      </c>
      <c r="AA65">
        <f t="shared" si="8"/>
        <v>1296.0943704000001</v>
      </c>
      <c r="AB65"/>
      <c r="AC65" s="1">
        <v>7.6469567853600005</v>
      </c>
    </row>
    <row r="66" spans="8:29" hidden="1" x14ac:dyDescent="0.25">
      <c r="H66" s="101">
        <v>50038</v>
      </c>
      <c r="I66" s="17" t="str">
        <f t="shared" si="0"/>
        <v/>
      </c>
      <c r="J66" s="13" t="s">
        <v>53</v>
      </c>
      <c r="K66" s="14">
        <v>5.5629999999999997</v>
      </c>
      <c r="L66" s="14"/>
      <c r="M66" s="14">
        <v>5.67</v>
      </c>
      <c r="N66" s="14">
        <f t="shared" si="1"/>
        <v>5.76</v>
      </c>
      <c r="O66" s="14">
        <v>5.85</v>
      </c>
      <c r="P66" s="14"/>
      <c r="Q66" s="14">
        <v>0.35</v>
      </c>
      <c r="R66" s="14">
        <f t="shared" si="2"/>
        <v>0.41249999999999998</v>
      </c>
      <c r="S66" s="14">
        <v>0.47499999999999998</v>
      </c>
      <c r="T66" s="15"/>
      <c r="U66" s="14">
        <f t="shared" si="3"/>
        <v>6.37</v>
      </c>
      <c r="V66" s="14">
        <f t="shared" si="4"/>
        <v>6.585</v>
      </c>
      <c r="W66" s="14">
        <f t="shared" si="5"/>
        <v>6.8</v>
      </c>
      <c r="X66"/>
      <c r="Y66" s="21">
        <f t="shared" si="6"/>
        <v>3.4</v>
      </c>
      <c r="Z66">
        <f t="shared" si="7"/>
        <v>21.362811999999998</v>
      </c>
      <c r="AA66">
        <f t="shared" si="8"/>
        <v>1538.1224639999998</v>
      </c>
      <c r="AB66"/>
      <c r="AC66" s="1">
        <v>9.0749225375999991</v>
      </c>
    </row>
    <row r="67" spans="8:29" hidden="1" x14ac:dyDescent="0.25">
      <c r="H67" s="101">
        <v>60038</v>
      </c>
      <c r="I67" s="17" t="str">
        <f t="shared" si="0"/>
        <v/>
      </c>
      <c r="J67" s="13" t="s">
        <v>54</v>
      </c>
      <c r="K67" s="14">
        <v>6.625</v>
      </c>
      <c r="L67" s="14"/>
      <c r="M67" s="14">
        <v>6.73</v>
      </c>
      <c r="N67" s="14">
        <f t="shared" si="1"/>
        <v>6.83</v>
      </c>
      <c r="O67" s="14">
        <v>6.93</v>
      </c>
      <c r="P67" s="14"/>
      <c r="Q67" s="14">
        <v>0.35</v>
      </c>
      <c r="R67" s="14">
        <f t="shared" si="2"/>
        <v>0.41249999999999998</v>
      </c>
      <c r="S67" s="14">
        <v>0.47499999999999998</v>
      </c>
      <c r="T67" s="15"/>
      <c r="U67" s="14">
        <f t="shared" si="3"/>
        <v>7.4300000000000006</v>
      </c>
      <c r="V67" s="14">
        <f t="shared" si="4"/>
        <v>7.6550000000000002</v>
      </c>
      <c r="W67" s="14">
        <f t="shared" si="5"/>
        <v>7.88</v>
      </c>
      <c r="X67"/>
      <c r="Y67" s="21">
        <f t="shared" si="6"/>
        <v>3.94</v>
      </c>
      <c r="Z67">
        <f t="shared" si="7"/>
        <v>24.755729199999998</v>
      </c>
      <c r="AA67">
        <f t="shared" si="8"/>
        <v>1782.4125023999998</v>
      </c>
      <c r="AB67"/>
      <c r="AC67" s="1">
        <v>10.516233764159999</v>
      </c>
    </row>
    <row r="68" spans="8:29" hidden="1" x14ac:dyDescent="0.25">
      <c r="H68" s="101">
        <v>80038</v>
      </c>
      <c r="I68" s="17" t="str">
        <f t="shared" si="0"/>
        <v/>
      </c>
      <c r="J68" s="13" t="s">
        <v>55</v>
      </c>
      <c r="K68" s="14">
        <v>8.625</v>
      </c>
      <c r="L68" s="14"/>
      <c r="M68" s="14">
        <v>8.73</v>
      </c>
      <c r="N68" s="14">
        <f t="shared" si="1"/>
        <v>8.83</v>
      </c>
      <c r="O68" s="14">
        <v>8.93</v>
      </c>
      <c r="P68" s="14"/>
      <c r="Q68" s="14">
        <v>0.35</v>
      </c>
      <c r="R68" s="14">
        <f t="shared" si="2"/>
        <v>0.41249999999999998</v>
      </c>
      <c r="S68" s="14">
        <v>0.47499999999999998</v>
      </c>
      <c r="T68" s="15"/>
      <c r="U68" s="14">
        <f t="shared" si="3"/>
        <v>9.43</v>
      </c>
      <c r="V68" s="14">
        <f t="shared" si="4"/>
        <v>9.6549999999999994</v>
      </c>
      <c r="W68" s="14">
        <f t="shared" si="5"/>
        <v>9.879999999999999</v>
      </c>
      <c r="X68"/>
      <c r="Y68" s="21">
        <f t="shared" si="6"/>
        <v>4.9399999999999995</v>
      </c>
      <c r="Z68">
        <f t="shared" si="7"/>
        <v>31.038909199999996</v>
      </c>
      <c r="AA68">
        <f t="shared" si="8"/>
        <v>2234.8014623999998</v>
      </c>
      <c r="AB68"/>
      <c r="AC68" s="1">
        <v>13.185328628159999</v>
      </c>
    </row>
    <row r="69" spans="8:29" hidden="1" x14ac:dyDescent="0.25">
      <c r="H69" s="101">
        <v>3812</v>
      </c>
      <c r="I69" s="17" t="str">
        <f t="shared" si="0"/>
        <v/>
      </c>
      <c r="J69" s="13" t="s">
        <v>34</v>
      </c>
      <c r="K69" s="14">
        <v>0.375</v>
      </c>
      <c r="L69" s="14"/>
      <c r="M69" s="14">
        <v>0.42</v>
      </c>
      <c r="N69" s="14">
        <f t="shared" si="1"/>
        <v>0.45999999999999996</v>
      </c>
      <c r="O69" s="14">
        <v>0.5</v>
      </c>
      <c r="P69" s="14"/>
      <c r="Q69" s="14">
        <v>0.36</v>
      </c>
      <c r="R69" s="14">
        <f t="shared" si="2"/>
        <v>0.42249999999999999</v>
      </c>
      <c r="S69" s="14">
        <v>0.48499999999999999</v>
      </c>
      <c r="T69" s="15"/>
      <c r="U69" s="14">
        <f t="shared" si="3"/>
        <v>1.1399999999999999</v>
      </c>
      <c r="V69" s="14">
        <f t="shared" si="4"/>
        <v>1.3049999999999999</v>
      </c>
      <c r="W69" s="14">
        <f t="shared" si="5"/>
        <v>1.47</v>
      </c>
      <c r="X69"/>
      <c r="Y69" s="21">
        <f t="shared" si="6"/>
        <v>0.73499999999999999</v>
      </c>
      <c r="Z69">
        <f t="shared" si="7"/>
        <v>4.6181372999999999</v>
      </c>
      <c r="AA69">
        <f t="shared" si="8"/>
        <v>332.5058856</v>
      </c>
      <c r="AB69"/>
      <c r="AC69" s="1">
        <v>1.96178472504</v>
      </c>
    </row>
    <row r="70" spans="8:29" hidden="1" x14ac:dyDescent="0.25">
      <c r="H70" s="101">
        <v>1212</v>
      </c>
      <c r="I70" s="17" t="str">
        <f t="shared" si="0"/>
        <v/>
      </c>
      <c r="J70" s="13" t="s">
        <v>35</v>
      </c>
      <c r="K70" s="14">
        <v>0.5</v>
      </c>
      <c r="L70" s="14"/>
      <c r="M70" s="14">
        <v>0.56000000000000005</v>
      </c>
      <c r="N70" s="14">
        <f t="shared" si="1"/>
        <v>0.60000000000000009</v>
      </c>
      <c r="O70" s="14">
        <v>0.64</v>
      </c>
      <c r="P70" s="14"/>
      <c r="Q70" s="14">
        <v>0.38</v>
      </c>
      <c r="R70" s="14">
        <f t="shared" si="2"/>
        <v>0.4425</v>
      </c>
      <c r="S70" s="14">
        <v>0.505</v>
      </c>
      <c r="T70" s="15"/>
      <c r="U70" s="14">
        <f t="shared" si="3"/>
        <v>1.32</v>
      </c>
      <c r="V70" s="14">
        <f t="shared" si="4"/>
        <v>1.4850000000000001</v>
      </c>
      <c r="W70" s="14">
        <f t="shared" si="5"/>
        <v>1.65</v>
      </c>
      <c r="X70"/>
      <c r="Y70" s="21">
        <f t="shared" si="6"/>
        <v>0.82499999999999996</v>
      </c>
      <c r="Z70">
        <f t="shared" si="7"/>
        <v>5.1836234999999995</v>
      </c>
      <c r="AA70">
        <f t="shared" si="8"/>
        <v>373.22089199999994</v>
      </c>
      <c r="AB70"/>
      <c r="AC70" s="1">
        <v>2.2020032627999995</v>
      </c>
    </row>
    <row r="71" spans="8:29" hidden="1" x14ac:dyDescent="0.25">
      <c r="H71" s="101">
        <v>5812</v>
      </c>
      <c r="I71" s="17" t="str">
        <f t="shared" si="0"/>
        <v/>
      </c>
      <c r="J71" s="13" t="s">
        <v>36</v>
      </c>
      <c r="K71" s="14">
        <v>0.625</v>
      </c>
      <c r="L71" s="14"/>
      <c r="M71" s="14">
        <v>0.71</v>
      </c>
      <c r="N71" s="14">
        <f t="shared" si="1"/>
        <v>0.75</v>
      </c>
      <c r="O71" s="14">
        <v>0.79</v>
      </c>
      <c r="P71" s="14"/>
      <c r="Q71" s="14">
        <v>0.4</v>
      </c>
      <c r="R71" s="14">
        <f t="shared" si="2"/>
        <v>0.46250000000000002</v>
      </c>
      <c r="S71" s="14">
        <v>0.52500000000000002</v>
      </c>
      <c r="T71" s="15"/>
      <c r="U71" s="14">
        <f t="shared" si="3"/>
        <v>1.51</v>
      </c>
      <c r="V71" s="14">
        <f t="shared" si="4"/>
        <v>1.675</v>
      </c>
      <c r="W71" s="14">
        <f t="shared" si="5"/>
        <v>1.84</v>
      </c>
      <c r="X71"/>
      <c r="Y71" s="21">
        <f t="shared" si="6"/>
        <v>0.92</v>
      </c>
      <c r="Z71">
        <f t="shared" si="7"/>
        <v>5.7805255999999998</v>
      </c>
      <c r="AA71">
        <f t="shared" si="8"/>
        <v>416.19784319999997</v>
      </c>
      <c r="AB71"/>
      <c r="AC71" s="1">
        <v>2.4555672748799999</v>
      </c>
    </row>
    <row r="72" spans="8:29" hidden="1" x14ac:dyDescent="0.25">
      <c r="H72" s="101">
        <v>3412</v>
      </c>
      <c r="I72" s="17" t="str">
        <f t="shared" si="0"/>
        <v/>
      </c>
      <c r="J72" s="13" t="s">
        <v>37</v>
      </c>
      <c r="K72" s="14">
        <v>0.75</v>
      </c>
      <c r="L72" s="14"/>
      <c r="M72" s="14">
        <v>0.81</v>
      </c>
      <c r="N72" s="14">
        <f t="shared" si="1"/>
        <v>0.8600000000000001</v>
      </c>
      <c r="O72" s="14">
        <v>0.91</v>
      </c>
      <c r="P72" s="14"/>
      <c r="Q72" s="14">
        <v>0.42</v>
      </c>
      <c r="R72" s="14">
        <f t="shared" si="2"/>
        <v>0.48250000000000004</v>
      </c>
      <c r="S72" s="14">
        <v>0.54500000000000004</v>
      </c>
      <c r="T72" s="15"/>
      <c r="U72" s="14">
        <f t="shared" si="3"/>
        <v>1.65</v>
      </c>
      <c r="V72" s="14">
        <f t="shared" si="4"/>
        <v>1.8250000000000002</v>
      </c>
      <c r="W72" s="14">
        <f t="shared" si="5"/>
        <v>2</v>
      </c>
      <c r="X72"/>
      <c r="Y72" s="21">
        <f t="shared" si="6"/>
        <v>1</v>
      </c>
      <c r="Z72">
        <f t="shared" si="7"/>
        <v>6.2831799999999998</v>
      </c>
      <c r="AA72">
        <f t="shared" si="8"/>
        <v>452.38896</v>
      </c>
      <c r="AB72"/>
      <c r="AC72" s="1">
        <v>2.6690948639999998</v>
      </c>
    </row>
    <row r="73" spans="8:29" hidden="1" x14ac:dyDescent="0.25">
      <c r="H73" s="101">
        <v>7812</v>
      </c>
      <c r="I73" s="17" t="str">
        <f t="shared" si="0"/>
        <v/>
      </c>
      <c r="J73" s="13" t="s">
        <v>38</v>
      </c>
      <c r="K73" s="14">
        <v>0.875</v>
      </c>
      <c r="L73" s="14"/>
      <c r="M73" s="14">
        <v>0.94</v>
      </c>
      <c r="N73" s="14">
        <f t="shared" si="1"/>
        <v>0.995</v>
      </c>
      <c r="O73" s="14">
        <v>1.05</v>
      </c>
      <c r="P73" s="14"/>
      <c r="Q73" s="14">
        <v>0.43</v>
      </c>
      <c r="R73" s="14">
        <f t="shared" si="2"/>
        <v>0.49250000000000005</v>
      </c>
      <c r="S73" s="14">
        <v>0.55500000000000005</v>
      </c>
      <c r="T73" s="15"/>
      <c r="U73" s="14">
        <f t="shared" si="3"/>
        <v>1.7999999999999998</v>
      </c>
      <c r="V73" s="14">
        <f t="shared" si="4"/>
        <v>1.98</v>
      </c>
      <c r="W73" s="14">
        <f t="shared" si="5"/>
        <v>2.16</v>
      </c>
      <c r="X73"/>
      <c r="Y73" s="21">
        <f t="shared" si="6"/>
        <v>1.08</v>
      </c>
      <c r="Z73">
        <f t="shared" si="7"/>
        <v>6.7858344000000006</v>
      </c>
      <c r="AA73">
        <f t="shared" si="8"/>
        <v>488.58007680000003</v>
      </c>
      <c r="AB73"/>
      <c r="AC73" s="1">
        <v>2.8826224531200002</v>
      </c>
    </row>
    <row r="74" spans="8:29" hidden="1" x14ac:dyDescent="0.25">
      <c r="H74" s="101">
        <v>11812</v>
      </c>
      <c r="I74" s="17" t="str">
        <f t="shared" si="0"/>
        <v/>
      </c>
      <c r="J74" s="13" t="s">
        <v>39</v>
      </c>
      <c r="K74" s="14">
        <v>1.125</v>
      </c>
      <c r="L74" s="14"/>
      <c r="M74" s="14">
        <v>1.2</v>
      </c>
      <c r="N74" s="14">
        <f t="shared" si="1"/>
        <v>1.2549999999999999</v>
      </c>
      <c r="O74" s="14">
        <v>1.31</v>
      </c>
      <c r="P74" s="14"/>
      <c r="Q74" s="14">
        <v>0.45</v>
      </c>
      <c r="R74" s="14">
        <f t="shared" si="2"/>
        <v>0.51249999999999996</v>
      </c>
      <c r="S74" s="14">
        <v>0.57499999999999996</v>
      </c>
      <c r="T74" s="15"/>
      <c r="U74" s="14">
        <f t="shared" si="3"/>
        <v>2.1</v>
      </c>
      <c r="V74" s="14">
        <f t="shared" si="4"/>
        <v>2.2799999999999998</v>
      </c>
      <c r="W74" s="14">
        <f t="shared" si="5"/>
        <v>2.46</v>
      </c>
      <c r="X74"/>
      <c r="Y74" s="21">
        <f t="shared" si="6"/>
        <v>1.23</v>
      </c>
      <c r="Z74">
        <f t="shared" si="7"/>
        <v>7.7283113999999999</v>
      </c>
      <c r="AA74">
        <f t="shared" si="8"/>
        <v>556.43842080000002</v>
      </c>
      <c r="AB74"/>
      <c r="AC74" s="1">
        <v>3.2829866827199998</v>
      </c>
    </row>
    <row r="75" spans="8:29" hidden="1" x14ac:dyDescent="0.25">
      <c r="H75" s="101">
        <v>13812</v>
      </c>
      <c r="I75" s="17" t="str">
        <f t="shared" si="0"/>
        <v/>
      </c>
      <c r="J75" s="13" t="s">
        <v>40</v>
      </c>
      <c r="K75" s="14">
        <v>1.375</v>
      </c>
      <c r="L75" s="14"/>
      <c r="M75" s="14">
        <v>1.45</v>
      </c>
      <c r="N75" s="14">
        <f t="shared" si="1"/>
        <v>1.51</v>
      </c>
      <c r="O75" s="14">
        <v>1.57</v>
      </c>
      <c r="P75" s="14"/>
      <c r="Q75" s="14">
        <v>0.46</v>
      </c>
      <c r="R75" s="14">
        <f t="shared" si="2"/>
        <v>0.52249999999999996</v>
      </c>
      <c r="S75" s="14">
        <v>0.58499999999999996</v>
      </c>
      <c r="T75" s="15"/>
      <c r="U75" s="14">
        <f t="shared" si="3"/>
        <v>2.37</v>
      </c>
      <c r="V75" s="14">
        <f t="shared" si="4"/>
        <v>2.5549999999999997</v>
      </c>
      <c r="W75" s="14">
        <f t="shared" si="5"/>
        <v>2.74</v>
      </c>
      <c r="X75"/>
      <c r="Y75" s="21">
        <f t="shared" si="6"/>
        <v>1.37</v>
      </c>
      <c r="Z75">
        <f t="shared" si="7"/>
        <v>8.6079565999999996</v>
      </c>
      <c r="AA75">
        <f t="shared" si="8"/>
        <v>619.77287519999993</v>
      </c>
      <c r="AB75"/>
      <c r="AC75" s="1">
        <v>3.6566599636799997</v>
      </c>
    </row>
    <row r="76" spans="8:29" hidden="1" x14ac:dyDescent="0.25">
      <c r="H76" s="101">
        <v>15812</v>
      </c>
      <c r="I76" s="17" t="str">
        <f t="shared" si="0"/>
        <v/>
      </c>
      <c r="J76" s="13" t="s">
        <v>41</v>
      </c>
      <c r="K76" s="14">
        <v>1.625</v>
      </c>
      <c r="L76" s="14"/>
      <c r="M76" s="14">
        <v>1.71</v>
      </c>
      <c r="N76" s="14">
        <f t="shared" si="1"/>
        <v>1.77</v>
      </c>
      <c r="O76" s="18">
        <v>1.83</v>
      </c>
      <c r="P76" s="14"/>
      <c r="Q76" s="14">
        <v>0.47</v>
      </c>
      <c r="R76" s="14">
        <f t="shared" si="2"/>
        <v>0.53249999999999997</v>
      </c>
      <c r="S76" s="14">
        <v>0.59499999999999997</v>
      </c>
      <c r="T76" s="15"/>
      <c r="U76" s="14">
        <f t="shared" si="3"/>
        <v>2.65</v>
      </c>
      <c r="V76" s="14">
        <f t="shared" si="4"/>
        <v>2.835</v>
      </c>
      <c r="W76" s="14">
        <f t="shared" si="5"/>
        <v>3.02</v>
      </c>
      <c r="X76"/>
      <c r="Y76" s="21">
        <f t="shared" si="6"/>
        <v>1.51</v>
      </c>
      <c r="Z76">
        <f t="shared" si="7"/>
        <v>9.4876018000000002</v>
      </c>
      <c r="AA76">
        <f t="shared" si="8"/>
        <v>683.10732959999996</v>
      </c>
      <c r="AB76"/>
      <c r="AC76" s="1">
        <v>4.0303332446399995</v>
      </c>
    </row>
    <row r="77" spans="8:29" hidden="1" x14ac:dyDescent="0.25">
      <c r="H77" s="101">
        <v>11012</v>
      </c>
      <c r="I77" s="17" t="str">
        <f t="shared" si="0"/>
        <v/>
      </c>
      <c r="J77" s="13" t="s">
        <v>42</v>
      </c>
      <c r="K77" s="14">
        <v>1.9</v>
      </c>
      <c r="L77" s="14"/>
      <c r="M77" s="14">
        <v>1.97</v>
      </c>
      <c r="N77" s="14">
        <f t="shared" si="1"/>
        <v>2.0299999999999998</v>
      </c>
      <c r="O77" s="18">
        <v>2.09</v>
      </c>
      <c r="P77" s="14"/>
      <c r="Q77" s="14">
        <v>0.48</v>
      </c>
      <c r="R77" s="14">
        <f t="shared" si="2"/>
        <v>0.54249999999999998</v>
      </c>
      <c r="S77" s="14">
        <v>0.60499999999999998</v>
      </c>
      <c r="T77" s="15"/>
      <c r="U77" s="14">
        <f t="shared" si="3"/>
        <v>2.9299999999999997</v>
      </c>
      <c r="V77" s="14">
        <f t="shared" si="4"/>
        <v>3.1149999999999998</v>
      </c>
      <c r="W77" s="14">
        <f t="shared" si="5"/>
        <v>3.3</v>
      </c>
      <c r="X77"/>
      <c r="Y77" s="21">
        <f t="shared" si="6"/>
        <v>1.65</v>
      </c>
      <c r="Z77">
        <f t="shared" si="7"/>
        <v>10.367246999999999</v>
      </c>
      <c r="AA77">
        <f t="shared" si="8"/>
        <v>746.44178399999987</v>
      </c>
      <c r="AB77"/>
      <c r="AC77" s="1">
        <v>4.4040065255999989</v>
      </c>
    </row>
    <row r="78" spans="8:29" hidden="1" x14ac:dyDescent="0.25">
      <c r="H78" s="101">
        <v>21812</v>
      </c>
      <c r="I78" s="17" t="str">
        <f t="shared" si="0"/>
        <v/>
      </c>
      <c r="J78" s="13" t="s">
        <v>43</v>
      </c>
      <c r="K78" s="14">
        <v>2.125</v>
      </c>
      <c r="L78" s="14"/>
      <c r="M78" s="14">
        <v>2.2200000000000002</v>
      </c>
      <c r="N78" s="14">
        <f t="shared" si="1"/>
        <v>2.2800000000000002</v>
      </c>
      <c r="O78" s="18">
        <v>2.34</v>
      </c>
      <c r="P78" s="14"/>
      <c r="Q78" s="14">
        <v>0.49</v>
      </c>
      <c r="R78" s="14">
        <f t="shared" si="2"/>
        <v>0.55249999999999999</v>
      </c>
      <c r="S78" s="14">
        <v>0.61499999999999999</v>
      </c>
      <c r="T78" s="15"/>
      <c r="U78" s="14">
        <f t="shared" si="3"/>
        <v>3.2</v>
      </c>
      <c r="V78" s="14">
        <f t="shared" si="4"/>
        <v>3.3850000000000002</v>
      </c>
      <c r="W78" s="14">
        <f t="shared" si="5"/>
        <v>3.57</v>
      </c>
      <c r="X78"/>
      <c r="Y78" s="21">
        <f t="shared" si="6"/>
        <v>1.7849999999999999</v>
      </c>
      <c r="Z78">
        <f t="shared" si="7"/>
        <v>11.215476299999999</v>
      </c>
      <c r="AA78">
        <f t="shared" si="8"/>
        <v>807.51429359999997</v>
      </c>
      <c r="AB78"/>
      <c r="AC78" s="1">
        <v>4.7643343322399998</v>
      </c>
    </row>
    <row r="79" spans="8:29" hidden="1" x14ac:dyDescent="0.25">
      <c r="H79" s="101">
        <v>20012</v>
      </c>
      <c r="I79" s="17" t="str">
        <f t="shared" si="0"/>
        <v/>
      </c>
      <c r="J79" s="13" t="s">
        <v>44</v>
      </c>
      <c r="K79" s="14">
        <v>2.375</v>
      </c>
      <c r="L79" s="14"/>
      <c r="M79" s="14">
        <v>2.4700000000000002</v>
      </c>
      <c r="N79" s="14">
        <f t="shared" si="1"/>
        <v>2.54</v>
      </c>
      <c r="O79" s="13">
        <v>2.61</v>
      </c>
      <c r="P79" s="14"/>
      <c r="Q79" s="14">
        <v>0.5</v>
      </c>
      <c r="R79" s="14">
        <f t="shared" si="2"/>
        <v>0.5625</v>
      </c>
      <c r="S79" s="14">
        <v>0.625</v>
      </c>
      <c r="T79" s="15"/>
      <c r="U79" s="14">
        <f t="shared" ref="U79:U110" si="9">M79+Q79*2</f>
        <v>3.47</v>
      </c>
      <c r="V79" s="14">
        <f t="shared" ref="V79:V110" si="10">N79+R79*2</f>
        <v>3.665</v>
      </c>
      <c r="W79" s="14">
        <f t="shared" ref="W79:W110" si="11">O79+S79*2</f>
        <v>3.86</v>
      </c>
      <c r="X79"/>
      <c r="Y79" s="21">
        <f t="shared" si="6"/>
        <v>1.93</v>
      </c>
      <c r="Z79">
        <f t="shared" si="7"/>
        <v>12.126537399999998</v>
      </c>
      <c r="AA79">
        <f t="shared" si="8"/>
        <v>873.11069279999992</v>
      </c>
      <c r="AB79"/>
      <c r="AC79" s="1">
        <v>5.1513530875199995</v>
      </c>
    </row>
    <row r="80" spans="8:29" hidden="1" x14ac:dyDescent="0.25">
      <c r="H80" s="101">
        <v>25812</v>
      </c>
      <c r="I80" s="17" t="str">
        <f t="shared" si="0"/>
        <v/>
      </c>
      <c r="J80" s="13" t="s">
        <v>45</v>
      </c>
      <c r="K80" s="14">
        <v>2.625</v>
      </c>
      <c r="L80" s="14"/>
      <c r="M80" s="14">
        <v>2.72</v>
      </c>
      <c r="N80" s="14">
        <f t="shared" si="1"/>
        <v>2.8</v>
      </c>
      <c r="O80" s="13">
        <v>2.88</v>
      </c>
      <c r="P80" s="14"/>
      <c r="Q80" s="14">
        <v>0.5</v>
      </c>
      <c r="R80" s="14">
        <f t="shared" si="2"/>
        <v>0.5625</v>
      </c>
      <c r="S80" s="14">
        <v>0.625</v>
      </c>
      <c r="T80" s="15"/>
      <c r="U80" s="14">
        <f t="shared" si="9"/>
        <v>3.72</v>
      </c>
      <c r="V80" s="14">
        <f t="shared" si="10"/>
        <v>3.9249999999999998</v>
      </c>
      <c r="W80" s="14">
        <f t="shared" si="11"/>
        <v>4.13</v>
      </c>
      <c r="X80"/>
      <c r="Y80" s="21">
        <f t="shared" si="6"/>
        <v>2.0649999999999999</v>
      </c>
      <c r="Z80">
        <f t="shared" si="7"/>
        <v>12.9747667</v>
      </c>
      <c r="AA80">
        <f t="shared" si="8"/>
        <v>934.18320240000003</v>
      </c>
      <c r="AB80"/>
      <c r="AC80" s="1">
        <v>5.5116808941600004</v>
      </c>
    </row>
    <row r="81" spans="8:29" hidden="1" x14ac:dyDescent="0.25">
      <c r="H81" s="101">
        <v>21012</v>
      </c>
      <c r="I81" s="17" t="str">
        <f t="shared" si="0"/>
        <v/>
      </c>
      <c r="J81" s="13" t="s">
        <v>46</v>
      </c>
      <c r="K81" s="14">
        <v>2.875</v>
      </c>
      <c r="L81" s="14"/>
      <c r="M81" s="14">
        <v>2.98</v>
      </c>
      <c r="N81" s="14">
        <f t="shared" si="1"/>
        <v>3.06</v>
      </c>
      <c r="O81" s="13">
        <v>3.14</v>
      </c>
      <c r="P81" s="14"/>
      <c r="Q81" s="14">
        <v>0.5</v>
      </c>
      <c r="R81" s="14">
        <f t="shared" si="2"/>
        <v>0.5625</v>
      </c>
      <c r="S81" s="14">
        <v>0.625</v>
      </c>
      <c r="T81" s="15"/>
      <c r="U81" s="14">
        <f t="shared" si="9"/>
        <v>3.98</v>
      </c>
      <c r="V81" s="14">
        <f t="shared" si="10"/>
        <v>4.1850000000000005</v>
      </c>
      <c r="W81" s="14">
        <f t="shared" si="11"/>
        <v>4.3900000000000006</v>
      </c>
      <c r="X81"/>
      <c r="Y81" s="21">
        <f t="shared" si="6"/>
        <v>2.1950000000000003</v>
      </c>
      <c r="Z81">
        <f t="shared" si="7"/>
        <v>13.791580100000001</v>
      </c>
      <c r="AA81">
        <f t="shared" si="8"/>
        <v>992.99376720000009</v>
      </c>
      <c r="AB81"/>
      <c r="AC81" s="1">
        <v>5.85866322648</v>
      </c>
    </row>
    <row r="82" spans="8:29" hidden="1" x14ac:dyDescent="0.25">
      <c r="H82" s="101">
        <v>31812</v>
      </c>
      <c r="I82" s="17" t="str">
        <f t="shared" si="0"/>
        <v/>
      </c>
      <c r="J82" s="13" t="s">
        <v>47</v>
      </c>
      <c r="K82" s="14">
        <v>3.125</v>
      </c>
      <c r="L82" s="14"/>
      <c r="M82" s="14">
        <v>3.23</v>
      </c>
      <c r="N82" s="14">
        <f t="shared" si="1"/>
        <v>3.31</v>
      </c>
      <c r="O82" s="13">
        <v>3.39</v>
      </c>
      <c r="P82" s="14"/>
      <c r="Q82" s="14">
        <v>0.5</v>
      </c>
      <c r="R82" s="14">
        <f t="shared" si="2"/>
        <v>0.5625</v>
      </c>
      <c r="S82" s="14">
        <v>0.625</v>
      </c>
      <c r="T82" s="15"/>
      <c r="U82" s="14">
        <f t="shared" si="9"/>
        <v>4.2300000000000004</v>
      </c>
      <c r="V82" s="14">
        <f t="shared" si="10"/>
        <v>4.4350000000000005</v>
      </c>
      <c r="W82" s="14">
        <f t="shared" si="11"/>
        <v>4.6400000000000006</v>
      </c>
      <c r="X82"/>
      <c r="Y82" s="21">
        <f t="shared" si="6"/>
        <v>2.3200000000000003</v>
      </c>
      <c r="Z82">
        <f t="shared" si="7"/>
        <v>14.576977600000001</v>
      </c>
      <c r="AA82">
        <f t="shared" si="8"/>
        <v>1049.5423872000001</v>
      </c>
      <c r="AB82"/>
      <c r="AC82" s="1">
        <v>6.1923000844800002</v>
      </c>
    </row>
    <row r="83" spans="8:29" hidden="1" x14ac:dyDescent="0.25">
      <c r="H83" s="101">
        <v>30012</v>
      </c>
      <c r="I83" s="17" t="str">
        <f t="shared" si="0"/>
        <v/>
      </c>
      <c r="J83" s="13" t="s">
        <v>48</v>
      </c>
      <c r="K83" s="14">
        <v>3.5</v>
      </c>
      <c r="L83" s="14"/>
      <c r="M83" s="14">
        <v>3.61</v>
      </c>
      <c r="N83" s="14">
        <f t="shared" si="1"/>
        <v>3.6849999999999996</v>
      </c>
      <c r="O83" s="13">
        <v>3.76</v>
      </c>
      <c r="P83" s="14"/>
      <c r="Q83" s="14">
        <v>0.5</v>
      </c>
      <c r="R83" s="14">
        <f t="shared" si="2"/>
        <v>0.5625</v>
      </c>
      <c r="S83" s="14">
        <v>0.625</v>
      </c>
      <c r="T83" s="15"/>
      <c r="U83" s="14">
        <f t="shared" si="9"/>
        <v>4.6099999999999994</v>
      </c>
      <c r="V83" s="14">
        <f t="shared" si="10"/>
        <v>4.8099999999999996</v>
      </c>
      <c r="W83" s="14">
        <f t="shared" si="11"/>
        <v>5.01</v>
      </c>
      <c r="X83"/>
      <c r="Y83" s="21">
        <f t="shared" si="6"/>
        <v>2.5049999999999999</v>
      </c>
      <c r="Z83">
        <f t="shared" si="7"/>
        <v>15.739365899999999</v>
      </c>
      <c r="AA83">
        <f t="shared" si="8"/>
        <v>1133.2343447999999</v>
      </c>
      <c r="AB83"/>
      <c r="AC83" s="1">
        <v>6.6860826343199991</v>
      </c>
    </row>
    <row r="84" spans="8:29" hidden="1" x14ac:dyDescent="0.25">
      <c r="H84" s="101">
        <v>35812</v>
      </c>
      <c r="I84" s="17" t="str">
        <f t="shared" si="0"/>
        <v/>
      </c>
      <c r="J84" s="13" t="s">
        <v>49</v>
      </c>
      <c r="K84" s="14">
        <v>3.625</v>
      </c>
      <c r="L84" s="14"/>
      <c r="M84" s="14">
        <v>3.74</v>
      </c>
      <c r="N84" s="14">
        <f t="shared" si="1"/>
        <v>3.81</v>
      </c>
      <c r="O84" s="13">
        <v>3.88</v>
      </c>
      <c r="P84" s="14"/>
      <c r="Q84" s="14">
        <v>0.5</v>
      </c>
      <c r="R84" s="14">
        <f t="shared" si="2"/>
        <v>0.5625</v>
      </c>
      <c r="S84" s="14">
        <v>0.625</v>
      </c>
      <c r="T84" s="15"/>
      <c r="U84" s="14">
        <f t="shared" si="9"/>
        <v>4.74</v>
      </c>
      <c r="V84" s="14">
        <f t="shared" si="10"/>
        <v>4.9350000000000005</v>
      </c>
      <c r="W84" s="14">
        <f t="shared" si="11"/>
        <v>5.13</v>
      </c>
      <c r="X84"/>
      <c r="Y84" s="21">
        <f t="shared" si="6"/>
        <v>2.5649999999999999</v>
      </c>
      <c r="Z84">
        <f t="shared" si="7"/>
        <v>16.116356700000001</v>
      </c>
      <c r="AA84">
        <f t="shared" si="8"/>
        <v>1160.3776824000001</v>
      </c>
      <c r="AB84"/>
      <c r="AC84" s="1">
        <v>6.8462283261600003</v>
      </c>
    </row>
    <row r="85" spans="8:29" hidden="1" x14ac:dyDescent="0.25">
      <c r="H85" s="101">
        <v>41812</v>
      </c>
      <c r="I85" s="17" t="str">
        <f t="shared" si="0"/>
        <v/>
      </c>
      <c r="J85" s="13" t="s">
        <v>51</v>
      </c>
      <c r="K85" s="14">
        <v>4.125</v>
      </c>
      <c r="L85" s="14"/>
      <c r="M85" s="14">
        <v>4.25</v>
      </c>
      <c r="N85" s="14">
        <f>(O85+M85)/2</f>
        <v>4.335</v>
      </c>
      <c r="O85" s="13">
        <v>4.42</v>
      </c>
      <c r="P85" s="14"/>
      <c r="Q85" s="14">
        <v>0.5</v>
      </c>
      <c r="R85" s="14">
        <f t="shared" si="2"/>
        <v>0.5625</v>
      </c>
      <c r="S85" s="14">
        <v>0.625</v>
      </c>
      <c r="T85" s="15"/>
      <c r="U85" s="14">
        <f t="shared" si="9"/>
        <v>5.25</v>
      </c>
      <c r="V85" s="14">
        <f t="shared" si="10"/>
        <v>5.46</v>
      </c>
      <c r="W85" s="14">
        <f t="shared" si="11"/>
        <v>5.67</v>
      </c>
      <c r="X85"/>
      <c r="Y85" s="21">
        <f t="shared" si="6"/>
        <v>2.835</v>
      </c>
      <c r="Z85">
        <f t="shared" si="7"/>
        <v>17.8128153</v>
      </c>
      <c r="AA85">
        <f t="shared" si="8"/>
        <v>1282.5227016000001</v>
      </c>
      <c r="AB85"/>
      <c r="AC85" s="1">
        <v>7.5668839394400003</v>
      </c>
    </row>
    <row r="86" spans="8:29" hidden="1" x14ac:dyDescent="0.25">
      <c r="H86" s="101">
        <v>40012</v>
      </c>
      <c r="I86" s="17" t="str">
        <f t="shared" si="0"/>
        <v/>
      </c>
      <c r="J86" s="13" t="s">
        <v>52</v>
      </c>
      <c r="K86" s="14">
        <v>4.5</v>
      </c>
      <c r="L86" s="14"/>
      <c r="M86" s="14">
        <v>4.5999999999999996</v>
      </c>
      <c r="N86" s="14">
        <f>(O86+M86)/2</f>
        <v>4.6899999999999995</v>
      </c>
      <c r="O86" s="13">
        <v>4.78</v>
      </c>
      <c r="P86" s="14"/>
      <c r="Q86" s="14">
        <v>0.5</v>
      </c>
      <c r="R86" s="14">
        <f t="shared" si="2"/>
        <v>0.5625</v>
      </c>
      <c r="S86" s="14">
        <v>0.625</v>
      </c>
      <c r="T86" s="15"/>
      <c r="U86" s="14">
        <f t="shared" si="9"/>
        <v>5.6</v>
      </c>
      <c r="V86" s="14">
        <f t="shared" si="10"/>
        <v>5.8149999999999995</v>
      </c>
      <c r="W86" s="14">
        <f t="shared" si="11"/>
        <v>6.03</v>
      </c>
      <c r="X86"/>
      <c r="Y86" s="21">
        <f t="shared" si="6"/>
        <v>3.0150000000000001</v>
      </c>
      <c r="Z86">
        <f t="shared" si="7"/>
        <v>18.943787700000001</v>
      </c>
      <c r="AA86">
        <f t="shared" si="8"/>
        <v>1363.9527144000001</v>
      </c>
      <c r="AB86"/>
      <c r="AC86" s="1">
        <v>8.0473210149599996</v>
      </c>
    </row>
    <row r="87" spans="8:29" hidden="1" x14ac:dyDescent="0.25">
      <c r="H87" s="101">
        <v>50012</v>
      </c>
      <c r="I87" s="17" t="str">
        <f t="shared" si="0"/>
        <v/>
      </c>
      <c r="J87" s="13" t="s">
        <v>53</v>
      </c>
      <c r="K87" s="14">
        <v>5.5629999999999997</v>
      </c>
      <c r="L87" s="14"/>
      <c r="M87" s="14">
        <v>5.67</v>
      </c>
      <c r="N87" s="14">
        <f>(O87+M87)/2</f>
        <v>5.76</v>
      </c>
      <c r="O87" s="13">
        <v>5.85</v>
      </c>
      <c r="P87" s="14"/>
      <c r="Q87" s="14">
        <v>0.5</v>
      </c>
      <c r="R87" s="14">
        <f t="shared" si="2"/>
        <v>0.5625</v>
      </c>
      <c r="S87" s="14">
        <v>0.625</v>
      </c>
      <c r="T87" s="15"/>
      <c r="U87" s="14">
        <f t="shared" si="9"/>
        <v>6.67</v>
      </c>
      <c r="V87" s="14">
        <f t="shared" si="10"/>
        <v>6.8849999999999998</v>
      </c>
      <c r="W87" s="14">
        <f t="shared" si="11"/>
        <v>7.1</v>
      </c>
      <c r="X87"/>
      <c r="Y87" s="21">
        <f t="shared" si="6"/>
        <v>3.55</v>
      </c>
      <c r="Z87">
        <f t="shared" si="7"/>
        <v>22.305288999999998</v>
      </c>
      <c r="AA87">
        <f t="shared" si="8"/>
        <v>1605.9808079999998</v>
      </c>
      <c r="AB87"/>
      <c r="AC87" s="1">
        <v>9.4752867671999983</v>
      </c>
    </row>
    <row r="88" spans="8:29" hidden="1" x14ac:dyDescent="0.25">
      <c r="H88" s="101">
        <v>60012</v>
      </c>
      <c r="I88" s="17" t="str">
        <f t="shared" si="0"/>
        <v/>
      </c>
      <c r="J88" s="13" t="s">
        <v>54</v>
      </c>
      <c r="K88" s="14">
        <v>6.625</v>
      </c>
      <c r="L88" s="14"/>
      <c r="M88" s="14">
        <v>6.73</v>
      </c>
      <c r="N88" s="14">
        <f>(O88+M88)/2</f>
        <v>6.83</v>
      </c>
      <c r="O88" s="13">
        <v>6.93</v>
      </c>
      <c r="P88" s="14"/>
      <c r="Q88" s="14">
        <v>0.5</v>
      </c>
      <c r="R88" s="14">
        <f t="shared" si="2"/>
        <v>0.5625</v>
      </c>
      <c r="S88" s="14">
        <v>0.625</v>
      </c>
      <c r="T88" s="15"/>
      <c r="U88" s="14">
        <f t="shared" si="9"/>
        <v>7.73</v>
      </c>
      <c r="V88" s="14">
        <f t="shared" si="10"/>
        <v>7.9550000000000001</v>
      </c>
      <c r="W88" s="14">
        <f t="shared" si="11"/>
        <v>8.18</v>
      </c>
      <c r="X88"/>
      <c r="Y88" s="21">
        <f t="shared" si="6"/>
        <v>4.09</v>
      </c>
      <c r="Z88">
        <f t="shared" si="7"/>
        <v>25.698206199999998</v>
      </c>
      <c r="AA88">
        <f t="shared" si="8"/>
        <v>1850.2708463999998</v>
      </c>
      <c r="AB88"/>
      <c r="AC88" s="1">
        <v>10.916597993759998</v>
      </c>
    </row>
    <row r="89" spans="8:29" hidden="1" x14ac:dyDescent="0.25">
      <c r="H89" s="101">
        <v>80012</v>
      </c>
      <c r="I89" s="17" t="str">
        <f t="shared" si="0"/>
        <v/>
      </c>
      <c r="J89" s="13" t="s">
        <v>55</v>
      </c>
      <c r="K89" s="14">
        <v>8.625</v>
      </c>
      <c r="L89" s="14"/>
      <c r="M89" s="14">
        <v>8.73</v>
      </c>
      <c r="N89" s="14">
        <f>(O89+M89)/2</f>
        <v>8.83</v>
      </c>
      <c r="O89" s="13">
        <v>8.93</v>
      </c>
      <c r="P89" s="14"/>
      <c r="Q89" s="14">
        <v>0.5</v>
      </c>
      <c r="R89" s="14">
        <f t="shared" si="2"/>
        <v>0.5625</v>
      </c>
      <c r="S89" s="14">
        <v>0.625</v>
      </c>
      <c r="T89" s="15"/>
      <c r="U89" s="14">
        <f t="shared" si="9"/>
        <v>9.73</v>
      </c>
      <c r="V89" s="14">
        <f t="shared" si="10"/>
        <v>9.9550000000000001</v>
      </c>
      <c r="W89" s="14">
        <f t="shared" si="11"/>
        <v>10.18</v>
      </c>
      <c r="X89"/>
      <c r="Y89" s="21">
        <f t="shared" si="6"/>
        <v>5.09</v>
      </c>
      <c r="Z89">
        <f t="shared" si="7"/>
        <v>31.981386199999999</v>
      </c>
      <c r="AA89">
        <f t="shared" si="8"/>
        <v>2302.6598064</v>
      </c>
      <c r="AB89"/>
      <c r="AC89" s="1">
        <v>13.58569285776</v>
      </c>
    </row>
    <row r="90" spans="8:29" hidden="1" x14ac:dyDescent="0.25">
      <c r="H90" s="101">
        <v>1234</v>
      </c>
      <c r="I90" s="17" t="str">
        <f t="shared" si="0"/>
        <v/>
      </c>
      <c r="J90" s="13" t="s">
        <v>35</v>
      </c>
      <c r="K90" s="14">
        <v>0.5</v>
      </c>
      <c r="L90" s="14"/>
      <c r="M90" s="14">
        <v>0.56000000000000005</v>
      </c>
      <c r="N90" s="14">
        <f t="shared" ref="N90:N125" si="12">(O90+M90)/2</f>
        <v>0.60000000000000009</v>
      </c>
      <c r="O90" s="14">
        <v>0.64</v>
      </c>
      <c r="P90" s="14"/>
      <c r="Q90" s="14">
        <v>0.62</v>
      </c>
      <c r="R90" s="14">
        <f t="shared" si="2"/>
        <v>0.6825</v>
      </c>
      <c r="S90" s="14">
        <v>0.745</v>
      </c>
      <c r="T90" s="15"/>
      <c r="U90" s="14">
        <f t="shared" si="9"/>
        <v>1.8</v>
      </c>
      <c r="V90" s="14">
        <f t="shared" si="10"/>
        <v>1.9650000000000001</v>
      </c>
      <c r="W90" s="14">
        <f t="shared" si="11"/>
        <v>2.13</v>
      </c>
      <c r="X90"/>
      <c r="Y90" s="21">
        <f t="shared" si="6"/>
        <v>1.0649999999999999</v>
      </c>
      <c r="Z90">
        <f t="shared" si="7"/>
        <v>6.6915866999999993</v>
      </c>
      <c r="AA90">
        <f t="shared" si="8"/>
        <v>481.79424239999997</v>
      </c>
      <c r="AB90"/>
      <c r="AC90" s="1">
        <v>2.8425860301599997</v>
      </c>
    </row>
    <row r="91" spans="8:29" hidden="1" x14ac:dyDescent="0.25">
      <c r="H91" s="101">
        <v>5834</v>
      </c>
      <c r="I91" s="17" t="str">
        <f t="shared" si="0"/>
        <v/>
      </c>
      <c r="J91" s="13" t="s">
        <v>36</v>
      </c>
      <c r="K91" s="14">
        <v>0.625</v>
      </c>
      <c r="L91" s="14"/>
      <c r="M91" s="14">
        <v>0.71</v>
      </c>
      <c r="N91" s="14">
        <f t="shared" si="12"/>
        <v>0.75</v>
      </c>
      <c r="O91" s="14">
        <v>0.79</v>
      </c>
      <c r="P91" s="14"/>
      <c r="Q91" s="14">
        <v>0.66</v>
      </c>
      <c r="R91" s="14">
        <f t="shared" si="2"/>
        <v>0.72250000000000003</v>
      </c>
      <c r="S91" s="14">
        <v>0.78500000000000003</v>
      </c>
      <c r="T91" s="15"/>
      <c r="U91" s="14">
        <f t="shared" si="9"/>
        <v>2.0300000000000002</v>
      </c>
      <c r="V91" s="14">
        <f t="shared" si="10"/>
        <v>2.1950000000000003</v>
      </c>
      <c r="W91" s="14">
        <f t="shared" si="11"/>
        <v>2.3600000000000003</v>
      </c>
      <c r="X91"/>
      <c r="Y91" s="21">
        <f t="shared" si="6"/>
        <v>1.1800000000000002</v>
      </c>
      <c r="Z91">
        <f t="shared" si="7"/>
        <v>7.4141524000000008</v>
      </c>
      <c r="AA91">
        <f t="shared" si="8"/>
        <v>533.8189728000001</v>
      </c>
      <c r="AB91"/>
      <c r="AC91" s="1">
        <v>3.1495319395200005</v>
      </c>
    </row>
    <row r="92" spans="8:29" hidden="1" x14ac:dyDescent="0.25">
      <c r="H92" s="101">
        <v>3434</v>
      </c>
      <c r="I92" s="17" t="str">
        <f t="shared" si="0"/>
        <v/>
      </c>
      <c r="J92" s="13" t="s">
        <v>37</v>
      </c>
      <c r="K92" s="14">
        <v>0.75</v>
      </c>
      <c r="L92" s="14"/>
      <c r="M92" s="14">
        <v>0.81</v>
      </c>
      <c r="N92" s="14">
        <f t="shared" si="12"/>
        <v>0.8600000000000001</v>
      </c>
      <c r="O92" s="14">
        <v>0.91</v>
      </c>
      <c r="P92" s="14"/>
      <c r="Q92" s="14">
        <v>0.68</v>
      </c>
      <c r="R92" s="14">
        <f t="shared" si="2"/>
        <v>0.74250000000000005</v>
      </c>
      <c r="S92" s="14">
        <v>0.80500000000000005</v>
      </c>
      <c r="T92" s="15"/>
      <c r="U92" s="14">
        <f t="shared" si="9"/>
        <v>2.17</v>
      </c>
      <c r="V92" s="14">
        <f t="shared" si="10"/>
        <v>2.3450000000000002</v>
      </c>
      <c r="W92" s="14">
        <f t="shared" si="11"/>
        <v>2.52</v>
      </c>
      <c r="X92"/>
      <c r="Y92" s="21">
        <f t="shared" si="6"/>
        <v>1.26</v>
      </c>
      <c r="Z92">
        <f t="shared" si="7"/>
        <v>7.9168067999999998</v>
      </c>
      <c r="AA92">
        <f t="shared" si="8"/>
        <v>570.01008960000001</v>
      </c>
      <c r="AB92"/>
      <c r="AC92" s="1">
        <v>3.36305952864</v>
      </c>
    </row>
    <row r="93" spans="8:29" hidden="1" x14ac:dyDescent="0.25">
      <c r="H93" s="101">
        <v>7834</v>
      </c>
      <c r="I93" s="17" t="str">
        <f t="shared" si="0"/>
        <v/>
      </c>
      <c r="J93" s="13" t="s">
        <v>38</v>
      </c>
      <c r="K93" s="14">
        <v>0.875</v>
      </c>
      <c r="L93" s="14"/>
      <c r="M93" s="14">
        <v>0.94</v>
      </c>
      <c r="N93" s="14">
        <f t="shared" si="12"/>
        <v>0.995</v>
      </c>
      <c r="O93" s="14">
        <v>1.05</v>
      </c>
      <c r="P93" s="14"/>
      <c r="Q93" s="14">
        <v>0.7</v>
      </c>
      <c r="R93" s="14">
        <f t="shared" si="2"/>
        <v>0.76249999999999996</v>
      </c>
      <c r="S93" s="14">
        <v>0.82499999999999996</v>
      </c>
      <c r="T93" s="15"/>
      <c r="U93" s="14">
        <f t="shared" si="9"/>
        <v>2.34</v>
      </c>
      <c r="V93" s="14">
        <f t="shared" si="10"/>
        <v>2.52</v>
      </c>
      <c r="W93" s="14">
        <f t="shared" si="11"/>
        <v>2.7</v>
      </c>
      <c r="X93"/>
      <c r="Y93" s="21">
        <f t="shared" si="6"/>
        <v>1.35</v>
      </c>
      <c r="Z93">
        <f t="shared" si="7"/>
        <v>8.4822930000000003</v>
      </c>
      <c r="AA93">
        <f t="shared" si="8"/>
        <v>610.72509600000001</v>
      </c>
      <c r="AB93"/>
      <c r="AC93" s="1">
        <v>3.6032780664000001</v>
      </c>
    </row>
    <row r="94" spans="8:29" hidden="1" x14ac:dyDescent="0.25">
      <c r="H94" s="101">
        <v>11834</v>
      </c>
      <c r="I94" s="17" t="str">
        <f t="shared" si="0"/>
        <v/>
      </c>
      <c r="J94" s="13" t="s">
        <v>39</v>
      </c>
      <c r="K94" s="14">
        <v>1.125</v>
      </c>
      <c r="L94" s="14"/>
      <c r="M94" s="14">
        <v>1.2</v>
      </c>
      <c r="N94" s="14">
        <f t="shared" si="12"/>
        <v>1.2549999999999999</v>
      </c>
      <c r="O94" s="14">
        <v>1.31</v>
      </c>
      <c r="P94" s="14"/>
      <c r="Q94" s="14">
        <v>0.74</v>
      </c>
      <c r="R94" s="14">
        <f t="shared" si="2"/>
        <v>0.80249999999999999</v>
      </c>
      <c r="S94" s="14">
        <v>0.86499999999999999</v>
      </c>
      <c r="T94" s="15"/>
      <c r="U94" s="14">
        <f t="shared" si="9"/>
        <v>2.6799999999999997</v>
      </c>
      <c r="V94" s="14">
        <f t="shared" si="10"/>
        <v>2.86</v>
      </c>
      <c r="W94" s="14">
        <f t="shared" si="11"/>
        <v>3.04</v>
      </c>
      <c r="X94"/>
      <c r="Y94" s="21">
        <f t="shared" si="6"/>
        <v>1.52</v>
      </c>
      <c r="Z94">
        <f t="shared" si="7"/>
        <v>9.5504335999999999</v>
      </c>
      <c r="AA94">
        <f t="shared" si="8"/>
        <v>687.63121920000003</v>
      </c>
      <c r="AB94"/>
      <c r="AC94" s="1">
        <v>4.0570241932800002</v>
      </c>
    </row>
    <row r="95" spans="8:29" hidden="1" x14ac:dyDescent="0.25">
      <c r="H95" s="101">
        <v>13834</v>
      </c>
      <c r="I95" s="17" t="str">
        <f t="shared" si="0"/>
        <v/>
      </c>
      <c r="J95" s="13" t="s">
        <v>40</v>
      </c>
      <c r="K95" s="14">
        <v>1.375</v>
      </c>
      <c r="L95" s="14"/>
      <c r="M95" s="14">
        <v>1.45</v>
      </c>
      <c r="N95" s="14">
        <f t="shared" si="12"/>
        <v>1.51</v>
      </c>
      <c r="O95" s="14">
        <v>1.57</v>
      </c>
      <c r="P95" s="14"/>
      <c r="Q95" s="14">
        <v>0.75</v>
      </c>
      <c r="R95" s="14">
        <f t="shared" si="2"/>
        <v>0.8125</v>
      </c>
      <c r="S95" s="14">
        <v>0.875</v>
      </c>
      <c r="T95" s="15"/>
      <c r="U95" s="14">
        <f t="shared" si="9"/>
        <v>2.95</v>
      </c>
      <c r="V95" s="14">
        <f t="shared" si="10"/>
        <v>3.1349999999999998</v>
      </c>
      <c r="W95" s="14">
        <f t="shared" si="11"/>
        <v>3.3200000000000003</v>
      </c>
      <c r="X95"/>
      <c r="Y95" s="21">
        <f t="shared" si="6"/>
        <v>1.6600000000000001</v>
      </c>
      <c r="Z95">
        <f t="shared" si="7"/>
        <v>10.4300788</v>
      </c>
      <c r="AA95">
        <f t="shared" si="8"/>
        <v>750.96567360000006</v>
      </c>
      <c r="AB95"/>
      <c r="AC95" s="1">
        <v>4.4306974742400005</v>
      </c>
    </row>
    <row r="96" spans="8:29" hidden="1" x14ac:dyDescent="0.25">
      <c r="H96" s="101">
        <v>15834</v>
      </c>
      <c r="I96" s="17" t="str">
        <f t="shared" si="0"/>
        <v/>
      </c>
      <c r="J96" s="13" t="s">
        <v>41</v>
      </c>
      <c r="K96" s="14">
        <v>1.625</v>
      </c>
      <c r="L96" s="14"/>
      <c r="M96" s="14">
        <v>1.71</v>
      </c>
      <c r="N96" s="14">
        <f t="shared" si="12"/>
        <v>1.77</v>
      </c>
      <c r="O96" s="18">
        <v>1.83</v>
      </c>
      <c r="P96" s="14"/>
      <c r="Q96" s="14">
        <v>0.75</v>
      </c>
      <c r="R96" s="14">
        <f t="shared" si="2"/>
        <v>0.8125</v>
      </c>
      <c r="S96" s="14">
        <v>0.875</v>
      </c>
      <c r="T96" s="15"/>
      <c r="U96" s="14">
        <f t="shared" si="9"/>
        <v>3.21</v>
      </c>
      <c r="V96" s="14">
        <f t="shared" si="10"/>
        <v>3.395</v>
      </c>
      <c r="W96" s="14">
        <f t="shared" si="11"/>
        <v>3.58</v>
      </c>
      <c r="X96"/>
      <c r="Y96" s="21">
        <f t="shared" si="6"/>
        <v>1.79</v>
      </c>
      <c r="Z96">
        <f t="shared" si="7"/>
        <v>11.2468922</v>
      </c>
      <c r="AA96">
        <f t="shared" si="8"/>
        <v>809.77623840000001</v>
      </c>
      <c r="AB96"/>
      <c r="AC96" s="1">
        <v>4.7776798065600001</v>
      </c>
    </row>
    <row r="97" spans="8:29" hidden="1" x14ac:dyDescent="0.25">
      <c r="H97" s="101">
        <v>11034</v>
      </c>
      <c r="I97" s="17" t="str">
        <f t="shared" si="0"/>
        <v/>
      </c>
      <c r="J97" s="13" t="s">
        <v>42</v>
      </c>
      <c r="K97" s="14">
        <v>1.9</v>
      </c>
      <c r="L97" s="14"/>
      <c r="M97" s="14">
        <v>1.97</v>
      </c>
      <c r="N97" s="14">
        <f t="shared" si="12"/>
        <v>2.0299999999999998</v>
      </c>
      <c r="O97" s="18">
        <v>2.09</v>
      </c>
      <c r="P97" s="14"/>
      <c r="Q97" s="14">
        <v>0.75</v>
      </c>
      <c r="R97" s="14">
        <f t="shared" si="2"/>
        <v>0.8125</v>
      </c>
      <c r="S97" s="14">
        <v>0.875</v>
      </c>
      <c r="T97" s="15"/>
      <c r="U97" s="14">
        <f t="shared" si="9"/>
        <v>3.4699999999999998</v>
      </c>
      <c r="V97" s="14">
        <f t="shared" si="10"/>
        <v>3.6549999999999998</v>
      </c>
      <c r="W97" s="14">
        <f t="shared" si="11"/>
        <v>3.84</v>
      </c>
      <c r="X97"/>
      <c r="Y97" s="21">
        <f t="shared" si="6"/>
        <v>1.92</v>
      </c>
      <c r="Z97">
        <f t="shared" si="7"/>
        <v>12.063705599999999</v>
      </c>
      <c r="AA97">
        <f t="shared" si="8"/>
        <v>868.58680319999985</v>
      </c>
      <c r="AB97"/>
      <c r="AC97" s="1">
        <v>5.1246621388799989</v>
      </c>
    </row>
    <row r="98" spans="8:29" hidden="1" x14ac:dyDescent="0.25">
      <c r="H98" s="101">
        <v>21834</v>
      </c>
      <c r="I98" s="17" t="str">
        <f t="shared" si="0"/>
        <v/>
      </c>
      <c r="J98" s="13" t="s">
        <v>43</v>
      </c>
      <c r="K98" s="14">
        <v>2.125</v>
      </c>
      <c r="L98" s="14"/>
      <c r="M98" s="14">
        <v>2.2200000000000002</v>
      </c>
      <c r="N98" s="14">
        <f t="shared" si="12"/>
        <v>2.2800000000000002</v>
      </c>
      <c r="O98" s="18">
        <v>2.34</v>
      </c>
      <c r="P98" s="14"/>
      <c r="Q98" s="14">
        <v>0.75</v>
      </c>
      <c r="R98" s="14">
        <f t="shared" si="2"/>
        <v>0.8125</v>
      </c>
      <c r="S98" s="14">
        <v>0.875</v>
      </c>
      <c r="T98" s="15"/>
      <c r="U98" s="14">
        <f t="shared" si="9"/>
        <v>3.72</v>
      </c>
      <c r="V98" s="14">
        <f t="shared" si="10"/>
        <v>3.9050000000000002</v>
      </c>
      <c r="W98" s="14">
        <f t="shared" si="11"/>
        <v>4.09</v>
      </c>
      <c r="X98"/>
      <c r="Y98" s="21">
        <f t="shared" si="6"/>
        <v>2.0449999999999999</v>
      </c>
      <c r="Z98">
        <f t="shared" si="7"/>
        <v>12.849103099999999</v>
      </c>
      <c r="AA98">
        <f t="shared" si="8"/>
        <v>925.13542319999988</v>
      </c>
      <c r="AB98"/>
      <c r="AC98" s="1">
        <v>5.4582989968799991</v>
      </c>
    </row>
    <row r="99" spans="8:29" hidden="1" x14ac:dyDescent="0.25">
      <c r="H99" s="101">
        <v>20034</v>
      </c>
      <c r="I99" s="17" t="str">
        <f t="shared" si="0"/>
        <v/>
      </c>
      <c r="J99" s="13" t="s">
        <v>44</v>
      </c>
      <c r="K99" s="14">
        <v>2.375</v>
      </c>
      <c r="L99" s="14"/>
      <c r="M99" s="14">
        <v>2.4700000000000002</v>
      </c>
      <c r="N99" s="14">
        <f t="shared" si="12"/>
        <v>2.54</v>
      </c>
      <c r="O99" s="14">
        <v>2.61</v>
      </c>
      <c r="P99" s="14"/>
      <c r="Q99" s="14">
        <v>0.75</v>
      </c>
      <c r="R99" s="14">
        <f t="shared" si="2"/>
        <v>0.8125</v>
      </c>
      <c r="S99" s="14">
        <v>0.875</v>
      </c>
      <c r="T99" s="15"/>
      <c r="U99" s="14">
        <f t="shared" si="9"/>
        <v>3.97</v>
      </c>
      <c r="V99" s="14">
        <f t="shared" si="10"/>
        <v>4.165</v>
      </c>
      <c r="W99" s="14">
        <f t="shared" si="11"/>
        <v>4.3599999999999994</v>
      </c>
      <c r="X99"/>
      <c r="Y99" s="21">
        <f t="shared" si="6"/>
        <v>2.1799999999999997</v>
      </c>
      <c r="Z99">
        <f t="shared" si="7"/>
        <v>13.697332399999997</v>
      </c>
      <c r="AA99">
        <f t="shared" si="8"/>
        <v>986.20793279999975</v>
      </c>
      <c r="AB99"/>
      <c r="AC99" s="1">
        <v>5.8186268035199982</v>
      </c>
    </row>
    <row r="100" spans="8:29" hidden="1" x14ac:dyDescent="0.25">
      <c r="H100" s="101">
        <v>25834</v>
      </c>
      <c r="I100" s="17" t="str">
        <f t="shared" si="0"/>
        <v/>
      </c>
      <c r="J100" s="13" t="s">
        <v>45</v>
      </c>
      <c r="K100" s="14">
        <v>2.625</v>
      </c>
      <c r="L100" s="14"/>
      <c r="M100" s="14">
        <v>2.72</v>
      </c>
      <c r="N100" s="14">
        <f t="shared" si="12"/>
        <v>2.8</v>
      </c>
      <c r="O100" s="13">
        <v>2.88</v>
      </c>
      <c r="P100" s="14"/>
      <c r="Q100" s="14">
        <v>0.75</v>
      </c>
      <c r="R100" s="14">
        <f t="shared" si="2"/>
        <v>0.8125</v>
      </c>
      <c r="S100" s="14">
        <v>0.875</v>
      </c>
      <c r="T100" s="15"/>
      <c r="U100" s="14">
        <f t="shared" si="9"/>
        <v>4.2200000000000006</v>
      </c>
      <c r="V100" s="14">
        <f t="shared" si="10"/>
        <v>4.4249999999999998</v>
      </c>
      <c r="W100" s="14">
        <f t="shared" si="11"/>
        <v>4.63</v>
      </c>
      <c r="X100"/>
      <c r="Y100" s="21">
        <f t="shared" si="6"/>
        <v>2.3149999999999999</v>
      </c>
      <c r="Z100">
        <f t="shared" si="7"/>
        <v>14.545561699999999</v>
      </c>
      <c r="AA100">
        <f t="shared" si="8"/>
        <v>1047.2804423999999</v>
      </c>
      <c r="AB100"/>
      <c r="AC100" s="1">
        <v>6.178954610159999</v>
      </c>
    </row>
    <row r="101" spans="8:29" hidden="1" x14ac:dyDescent="0.25">
      <c r="H101" s="101">
        <v>21034</v>
      </c>
      <c r="I101" s="17" t="str">
        <f t="shared" si="0"/>
        <v/>
      </c>
      <c r="J101" s="13" t="s">
        <v>46</v>
      </c>
      <c r="K101" s="14">
        <v>2.875</v>
      </c>
      <c r="L101" s="14"/>
      <c r="M101" s="14">
        <v>2.98</v>
      </c>
      <c r="N101" s="14">
        <f t="shared" si="12"/>
        <v>3.06</v>
      </c>
      <c r="O101" s="13">
        <v>3.14</v>
      </c>
      <c r="P101" s="14"/>
      <c r="Q101" s="14">
        <v>0.75</v>
      </c>
      <c r="R101" s="14">
        <f t="shared" si="2"/>
        <v>0.8125</v>
      </c>
      <c r="S101" s="14">
        <v>0.875</v>
      </c>
      <c r="T101" s="15"/>
      <c r="U101" s="14">
        <f t="shared" si="9"/>
        <v>4.4800000000000004</v>
      </c>
      <c r="V101" s="14">
        <f t="shared" si="10"/>
        <v>4.6850000000000005</v>
      </c>
      <c r="W101" s="14">
        <f t="shared" si="11"/>
        <v>4.8900000000000006</v>
      </c>
      <c r="X101"/>
      <c r="Y101" s="21">
        <f t="shared" si="6"/>
        <v>2.4450000000000003</v>
      </c>
      <c r="Z101">
        <f t="shared" si="7"/>
        <v>15.362375100000001</v>
      </c>
      <c r="AA101">
        <f t="shared" si="8"/>
        <v>1106.0910072000001</v>
      </c>
      <c r="AB101"/>
      <c r="AC101" s="1">
        <v>6.5259369424800004</v>
      </c>
    </row>
    <row r="102" spans="8:29" hidden="1" x14ac:dyDescent="0.25">
      <c r="H102" s="101">
        <v>31834</v>
      </c>
      <c r="I102" s="17" t="str">
        <f t="shared" si="0"/>
        <v/>
      </c>
      <c r="J102" s="13" t="s">
        <v>47</v>
      </c>
      <c r="K102" s="14">
        <v>3.125</v>
      </c>
      <c r="L102" s="14"/>
      <c r="M102" s="14">
        <v>3.23</v>
      </c>
      <c r="N102" s="14">
        <f t="shared" si="12"/>
        <v>3.31</v>
      </c>
      <c r="O102" s="13">
        <v>3.39</v>
      </c>
      <c r="P102" s="14"/>
      <c r="Q102" s="14">
        <v>0.75</v>
      </c>
      <c r="R102" s="14">
        <f t="shared" si="2"/>
        <v>0.8125</v>
      </c>
      <c r="S102" s="14">
        <v>0.875</v>
      </c>
      <c r="T102" s="15"/>
      <c r="U102" s="14">
        <f t="shared" si="9"/>
        <v>4.7300000000000004</v>
      </c>
      <c r="V102" s="14">
        <f t="shared" si="10"/>
        <v>4.9350000000000005</v>
      </c>
      <c r="W102" s="14">
        <f t="shared" si="11"/>
        <v>5.1400000000000006</v>
      </c>
      <c r="X102"/>
      <c r="Y102" s="21">
        <f t="shared" si="6"/>
        <v>2.5700000000000003</v>
      </c>
      <c r="Z102">
        <f t="shared" si="7"/>
        <v>16.1477726</v>
      </c>
      <c r="AA102">
        <f t="shared" si="8"/>
        <v>1162.6396271999999</v>
      </c>
      <c r="AB102"/>
      <c r="AC102" s="1">
        <v>6.8595738004799998</v>
      </c>
    </row>
    <row r="103" spans="8:29" hidden="1" x14ac:dyDescent="0.25">
      <c r="H103" s="101">
        <v>30034</v>
      </c>
      <c r="I103" s="17" t="str">
        <f t="shared" si="0"/>
        <v/>
      </c>
      <c r="J103" s="13" t="s">
        <v>48</v>
      </c>
      <c r="K103" s="14">
        <v>3.5</v>
      </c>
      <c r="L103" s="14"/>
      <c r="M103" s="14">
        <v>3.61</v>
      </c>
      <c r="N103" s="14">
        <f t="shared" si="12"/>
        <v>3.6849999999999996</v>
      </c>
      <c r="O103" s="13">
        <v>3.76</v>
      </c>
      <c r="P103" s="14"/>
      <c r="Q103" s="14">
        <v>0.75</v>
      </c>
      <c r="R103" s="14">
        <f t="shared" si="2"/>
        <v>0.8125</v>
      </c>
      <c r="S103" s="14">
        <v>0.875</v>
      </c>
      <c r="T103" s="15"/>
      <c r="U103" s="14">
        <f t="shared" si="9"/>
        <v>5.1099999999999994</v>
      </c>
      <c r="V103" s="14">
        <f t="shared" si="10"/>
        <v>5.31</v>
      </c>
      <c r="W103" s="14">
        <f t="shared" si="11"/>
        <v>5.51</v>
      </c>
      <c r="X103"/>
      <c r="Y103" s="21">
        <f t="shared" si="6"/>
        <v>2.7549999999999999</v>
      </c>
      <c r="Z103">
        <f t="shared" si="7"/>
        <v>17.3101609</v>
      </c>
      <c r="AA103">
        <f t="shared" si="8"/>
        <v>1246.3315848</v>
      </c>
      <c r="AB103"/>
      <c r="AC103" s="1">
        <v>7.3533563503199995</v>
      </c>
    </row>
    <row r="104" spans="8:29" hidden="1" x14ac:dyDescent="0.25">
      <c r="H104" s="101">
        <v>35834</v>
      </c>
      <c r="I104" s="17" t="str">
        <f t="shared" si="0"/>
        <v/>
      </c>
      <c r="J104" s="13" t="s">
        <v>49</v>
      </c>
      <c r="K104" s="14">
        <v>3.625</v>
      </c>
      <c r="L104" s="14"/>
      <c r="M104" s="14">
        <v>3.74</v>
      </c>
      <c r="N104" s="14">
        <f t="shared" si="12"/>
        <v>3.81</v>
      </c>
      <c r="O104" s="13">
        <v>3.88</v>
      </c>
      <c r="P104" s="14"/>
      <c r="Q104" s="14">
        <v>0.75</v>
      </c>
      <c r="R104" s="14">
        <f t="shared" si="2"/>
        <v>0.8125</v>
      </c>
      <c r="S104" s="14">
        <v>0.875</v>
      </c>
      <c r="T104" s="15"/>
      <c r="U104" s="14">
        <f t="shared" si="9"/>
        <v>5.24</v>
      </c>
      <c r="V104" s="14">
        <f t="shared" si="10"/>
        <v>5.4350000000000005</v>
      </c>
      <c r="W104" s="14">
        <f t="shared" si="11"/>
        <v>5.63</v>
      </c>
      <c r="X104"/>
      <c r="Y104" s="21">
        <f t="shared" si="6"/>
        <v>2.8149999999999999</v>
      </c>
      <c r="Z104">
        <f t="shared" si="7"/>
        <v>17.687151699999998</v>
      </c>
      <c r="AA104">
        <f t="shared" si="8"/>
        <v>1273.4749223999997</v>
      </c>
      <c r="AB104"/>
      <c r="AC104" s="1">
        <v>7.5135020421599981</v>
      </c>
    </row>
    <row r="105" spans="8:29" hidden="1" x14ac:dyDescent="0.25">
      <c r="H105" s="101">
        <v>41834</v>
      </c>
      <c r="I105" s="17" t="str">
        <f t="shared" si="0"/>
        <v/>
      </c>
      <c r="J105" s="13" t="s">
        <v>51</v>
      </c>
      <c r="K105" s="14">
        <v>4.125</v>
      </c>
      <c r="L105" s="14"/>
      <c r="M105" s="14">
        <v>4.25</v>
      </c>
      <c r="N105" s="14">
        <f t="shared" si="12"/>
        <v>4.335</v>
      </c>
      <c r="O105" s="13">
        <v>4.42</v>
      </c>
      <c r="P105" s="14"/>
      <c r="Q105" s="14">
        <v>0.75</v>
      </c>
      <c r="R105" s="14">
        <f t="shared" si="2"/>
        <v>0.8125</v>
      </c>
      <c r="S105" s="14">
        <v>0.875</v>
      </c>
      <c r="T105" s="15"/>
      <c r="U105" s="14">
        <f t="shared" si="9"/>
        <v>5.75</v>
      </c>
      <c r="V105" s="14">
        <f t="shared" si="10"/>
        <v>5.96</v>
      </c>
      <c r="W105" s="14">
        <f t="shared" si="11"/>
        <v>6.17</v>
      </c>
      <c r="X105"/>
      <c r="Y105" s="21">
        <f t="shared" si="6"/>
        <v>3.085</v>
      </c>
      <c r="Z105">
        <f t="shared" si="7"/>
        <v>19.383610299999997</v>
      </c>
      <c r="AA105">
        <f t="shared" si="8"/>
        <v>1395.6199415999997</v>
      </c>
      <c r="AB105"/>
      <c r="AC105" s="1">
        <v>8.2341576554399989</v>
      </c>
    </row>
    <row r="106" spans="8:29" hidden="1" x14ac:dyDescent="0.25">
      <c r="H106" s="101">
        <v>40034</v>
      </c>
      <c r="I106" s="17" t="str">
        <f t="shared" si="0"/>
        <v/>
      </c>
      <c r="J106" s="13" t="s">
        <v>52</v>
      </c>
      <c r="K106" s="14">
        <v>4.5</v>
      </c>
      <c r="L106" s="14"/>
      <c r="M106" s="14">
        <v>4.5999999999999996</v>
      </c>
      <c r="N106" s="14">
        <f t="shared" si="12"/>
        <v>4.6899999999999995</v>
      </c>
      <c r="O106" s="13">
        <v>4.78</v>
      </c>
      <c r="P106" s="14"/>
      <c r="Q106" s="14">
        <v>0.75</v>
      </c>
      <c r="R106" s="14">
        <f t="shared" si="2"/>
        <v>0.8125</v>
      </c>
      <c r="S106" s="14">
        <v>0.875</v>
      </c>
      <c r="T106" s="15"/>
      <c r="U106" s="14">
        <f t="shared" si="9"/>
        <v>6.1</v>
      </c>
      <c r="V106" s="14">
        <f t="shared" si="10"/>
        <v>6.3149999999999995</v>
      </c>
      <c r="W106" s="14">
        <f t="shared" si="11"/>
        <v>6.53</v>
      </c>
      <c r="X106"/>
      <c r="Y106" s="21">
        <f t="shared" si="6"/>
        <v>3.2650000000000001</v>
      </c>
      <c r="Z106">
        <f t="shared" si="7"/>
        <v>20.514582699999998</v>
      </c>
      <c r="AA106">
        <f t="shared" si="8"/>
        <v>1477.0499543999999</v>
      </c>
      <c r="AB106"/>
      <c r="AC106" s="1">
        <v>8.71459473096</v>
      </c>
    </row>
    <row r="107" spans="8:29" hidden="1" x14ac:dyDescent="0.25">
      <c r="H107" s="101">
        <v>50034</v>
      </c>
      <c r="I107" s="17" t="str">
        <f t="shared" si="0"/>
        <v/>
      </c>
      <c r="J107" s="13" t="s">
        <v>53</v>
      </c>
      <c r="K107" s="14">
        <v>5.5629999999999997</v>
      </c>
      <c r="L107" s="14"/>
      <c r="M107" s="14">
        <v>5.67</v>
      </c>
      <c r="N107" s="14">
        <f t="shared" si="12"/>
        <v>5.76</v>
      </c>
      <c r="O107" s="13">
        <v>5.85</v>
      </c>
      <c r="P107" s="14"/>
      <c r="Q107" s="14">
        <v>0.75</v>
      </c>
      <c r="R107" s="14">
        <f t="shared" si="2"/>
        <v>0.8125</v>
      </c>
      <c r="S107" s="14">
        <v>0.875</v>
      </c>
      <c r="T107" s="15"/>
      <c r="U107" s="14">
        <f t="shared" si="9"/>
        <v>7.17</v>
      </c>
      <c r="V107" s="14">
        <f t="shared" si="10"/>
        <v>7.3849999999999998</v>
      </c>
      <c r="W107" s="14">
        <f t="shared" si="11"/>
        <v>7.6</v>
      </c>
      <c r="X107"/>
      <c r="Y107" s="21">
        <f t="shared" si="6"/>
        <v>3.8</v>
      </c>
      <c r="Z107">
        <f t="shared" si="7"/>
        <v>23.876083999999999</v>
      </c>
      <c r="AA107">
        <f t="shared" si="8"/>
        <v>1719.0780479999999</v>
      </c>
      <c r="AB107"/>
      <c r="AC107" s="1">
        <v>10.142560483199999</v>
      </c>
    </row>
    <row r="108" spans="8:29" hidden="1" x14ac:dyDescent="0.25">
      <c r="H108" s="101">
        <v>60034</v>
      </c>
      <c r="I108" s="17" t="str">
        <f t="shared" si="0"/>
        <v/>
      </c>
      <c r="J108" s="13" t="s">
        <v>54</v>
      </c>
      <c r="K108" s="14">
        <v>6.625</v>
      </c>
      <c r="L108" s="14"/>
      <c r="M108" s="14">
        <v>6.73</v>
      </c>
      <c r="N108" s="14">
        <f t="shared" si="12"/>
        <v>6.83</v>
      </c>
      <c r="O108" s="13">
        <v>6.93</v>
      </c>
      <c r="P108" s="14"/>
      <c r="Q108" s="14">
        <v>0.75</v>
      </c>
      <c r="R108" s="14">
        <f t="shared" si="2"/>
        <v>0.8125</v>
      </c>
      <c r="S108" s="14">
        <v>0.875</v>
      </c>
      <c r="T108" s="15"/>
      <c r="U108" s="14">
        <f t="shared" si="9"/>
        <v>8.23</v>
      </c>
      <c r="V108" s="14">
        <f t="shared" si="10"/>
        <v>8.4550000000000001</v>
      </c>
      <c r="W108" s="14">
        <f t="shared" si="11"/>
        <v>8.68</v>
      </c>
      <c r="X108"/>
      <c r="Y108" s="21">
        <f t="shared" si="6"/>
        <v>4.34</v>
      </c>
      <c r="Z108">
        <f t="shared" si="7"/>
        <v>27.269001199999998</v>
      </c>
      <c r="AA108">
        <f t="shared" si="8"/>
        <v>1963.3680863999998</v>
      </c>
      <c r="AB108"/>
      <c r="AC108" s="1">
        <v>11.583871709759999</v>
      </c>
    </row>
    <row r="109" spans="8:29" hidden="1" x14ac:dyDescent="0.25">
      <c r="H109" s="101">
        <v>80034</v>
      </c>
      <c r="I109" s="17" t="str">
        <f t="shared" si="0"/>
        <v/>
      </c>
      <c r="J109" s="13" t="s">
        <v>55</v>
      </c>
      <c r="K109" s="14">
        <v>8.625</v>
      </c>
      <c r="L109" s="14"/>
      <c r="M109" s="14">
        <v>8.73</v>
      </c>
      <c r="N109" s="14">
        <f t="shared" si="12"/>
        <v>8.83</v>
      </c>
      <c r="O109" s="13">
        <v>8.93</v>
      </c>
      <c r="P109" s="14"/>
      <c r="Q109" s="14">
        <v>0.75</v>
      </c>
      <c r="R109" s="14">
        <f t="shared" si="2"/>
        <v>0.8125</v>
      </c>
      <c r="S109" s="14">
        <v>0.875</v>
      </c>
      <c r="T109" s="15"/>
      <c r="U109" s="14">
        <f t="shared" si="9"/>
        <v>10.23</v>
      </c>
      <c r="V109" s="14">
        <f t="shared" si="10"/>
        <v>10.455</v>
      </c>
      <c r="W109" s="14">
        <f t="shared" si="11"/>
        <v>10.68</v>
      </c>
      <c r="X109"/>
      <c r="Y109" s="21">
        <f t="shared" si="6"/>
        <v>5.34</v>
      </c>
      <c r="Z109">
        <f t="shared" si="7"/>
        <v>33.5521812</v>
      </c>
      <c r="AA109">
        <f t="shared" si="8"/>
        <v>2415.7570464</v>
      </c>
      <c r="AB109"/>
      <c r="AC109" s="1">
        <v>14.25296657376</v>
      </c>
    </row>
    <row r="110" spans="8:29" hidden="1" x14ac:dyDescent="0.25">
      <c r="H110" s="101">
        <v>3810</v>
      </c>
      <c r="I110" s="17" t="str">
        <f t="shared" si="0"/>
        <v/>
      </c>
      <c r="J110" s="13" t="s">
        <v>34</v>
      </c>
      <c r="K110" s="14">
        <v>0.375</v>
      </c>
      <c r="L110" s="14"/>
      <c r="M110" s="14">
        <v>0.42</v>
      </c>
      <c r="N110" s="14">
        <f t="shared" si="12"/>
        <v>0.45999999999999996</v>
      </c>
      <c r="O110" s="14">
        <v>0.5</v>
      </c>
      <c r="P110" s="14"/>
      <c r="Q110" s="14">
        <v>0.75</v>
      </c>
      <c r="R110" s="14">
        <f t="shared" si="2"/>
        <v>0.8125</v>
      </c>
      <c r="S110" s="14">
        <v>0.875</v>
      </c>
      <c r="T110" s="15"/>
      <c r="U110" s="14">
        <f t="shared" si="9"/>
        <v>1.92</v>
      </c>
      <c r="V110" s="14">
        <f t="shared" si="10"/>
        <v>2.085</v>
      </c>
      <c r="W110" s="14">
        <f t="shared" si="11"/>
        <v>2.25</v>
      </c>
      <c r="X110"/>
      <c r="Y110" s="21">
        <f t="shared" si="6"/>
        <v>1.125</v>
      </c>
      <c r="Z110">
        <f t="shared" si="7"/>
        <v>7.0685775</v>
      </c>
      <c r="AA110">
        <f t="shared" si="8"/>
        <v>508.93758000000003</v>
      </c>
      <c r="AB110"/>
      <c r="AC110" s="1">
        <v>3.002731722</v>
      </c>
    </row>
    <row r="111" spans="8:29" hidden="1" x14ac:dyDescent="0.25">
      <c r="H111" s="101">
        <v>1210</v>
      </c>
      <c r="I111" s="17" t="str">
        <f t="shared" ref="I111:I170" si="13">MID(H111,6,5)</f>
        <v/>
      </c>
      <c r="J111" s="13" t="s">
        <v>35</v>
      </c>
      <c r="K111" s="14">
        <v>0.5</v>
      </c>
      <c r="L111" s="14"/>
      <c r="M111" s="14">
        <v>0.56000000000000005</v>
      </c>
      <c r="N111" s="14">
        <f t="shared" si="12"/>
        <v>0.60000000000000009</v>
      </c>
      <c r="O111" s="14">
        <v>0.64</v>
      </c>
      <c r="P111" s="14"/>
      <c r="Q111" s="14">
        <v>0.79</v>
      </c>
      <c r="R111" s="14">
        <f t="shared" ref="R111:R125" si="14">(S111+Q111)/2</f>
        <v>0.85250000000000004</v>
      </c>
      <c r="S111" s="14">
        <v>0.91500000000000004</v>
      </c>
      <c r="T111" s="15"/>
      <c r="U111" s="14">
        <f t="shared" ref="U111:U131" si="15">M111+Q111*2</f>
        <v>2.14</v>
      </c>
      <c r="V111" s="14">
        <f t="shared" ref="V111:V131" si="16">N111+R111*2</f>
        <v>2.3050000000000002</v>
      </c>
      <c r="W111" s="14">
        <f t="shared" ref="W111:W131" si="17">O111+S111*2</f>
        <v>2.4700000000000002</v>
      </c>
      <c r="X111"/>
      <c r="Y111" s="21">
        <f t="shared" si="6"/>
        <v>1.2350000000000001</v>
      </c>
      <c r="Z111">
        <f t="shared" si="7"/>
        <v>7.7597273000000007</v>
      </c>
      <c r="AA111">
        <f t="shared" si="8"/>
        <v>558.70036560000005</v>
      </c>
      <c r="AB111"/>
      <c r="AC111" s="1">
        <v>3.2963321570400002</v>
      </c>
    </row>
    <row r="112" spans="8:29" hidden="1" x14ac:dyDescent="0.25">
      <c r="H112" s="101">
        <v>5810</v>
      </c>
      <c r="I112" s="17" t="str">
        <f t="shared" si="13"/>
        <v/>
      </c>
      <c r="J112" s="13" t="s">
        <v>36</v>
      </c>
      <c r="K112" s="14">
        <v>0.625</v>
      </c>
      <c r="L112" s="14"/>
      <c r="M112" s="14">
        <v>0.71</v>
      </c>
      <c r="N112" s="14">
        <f t="shared" si="12"/>
        <v>0.75</v>
      </c>
      <c r="O112" s="14">
        <v>0.79</v>
      </c>
      <c r="P112" s="14"/>
      <c r="Q112" s="14">
        <v>0.83</v>
      </c>
      <c r="R112" s="14">
        <f t="shared" si="14"/>
        <v>0.89249999999999996</v>
      </c>
      <c r="S112" s="14">
        <v>0.95499999999999996</v>
      </c>
      <c r="T112" s="15"/>
      <c r="U112" s="14">
        <f t="shared" si="15"/>
        <v>2.37</v>
      </c>
      <c r="V112" s="14">
        <f t="shared" si="16"/>
        <v>2.5350000000000001</v>
      </c>
      <c r="W112" s="14">
        <f t="shared" si="17"/>
        <v>2.7</v>
      </c>
      <c r="X112"/>
      <c r="Y112" s="21">
        <f t="shared" ref="Y112:Y170" si="18">W112/2</f>
        <v>1.35</v>
      </c>
      <c r="Z112">
        <f t="shared" ref="Z112:Z170" si="19">2*3.14159*Y112</f>
        <v>8.4822930000000003</v>
      </c>
      <c r="AA112">
        <f t="shared" ref="AA112:AA170" si="20">Z112*72</f>
        <v>610.72509600000001</v>
      </c>
      <c r="AB112"/>
      <c r="AC112" s="1">
        <v>3.6032780664000001</v>
      </c>
    </row>
    <row r="113" spans="8:29" hidden="1" x14ac:dyDescent="0.25">
      <c r="H113" s="101">
        <v>3410</v>
      </c>
      <c r="I113" s="17" t="str">
        <f t="shared" si="13"/>
        <v/>
      </c>
      <c r="J113" s="13" t="s">
        <v>37</v>
      </c>
      <c r="K113" s="14">
        <v>0.75</v>
      </c>
      <c r="L113" s="14"/>
      <c r="M113" s="14">
        <v>0.81</v>
      </c>
      <c r="N113" s="14">
        <f t="shared" si="12"/>
        <v>0.8600000000000001</v>
      </c>
      <c r="O113" s="14">
        <v>0.91</v>
      </c>
      <c r="P113" s="14"/>
      <c r="Q113" s="14">
        <v>0.85</v>
      </c>
      <c r="R113" s="14">
        <f t="shared" si="14"/>
        <v>0.91249999999999998</v>
      </c>
      <c r="S113" s="14">
        <v>0.97499999999999998</v>
      </c>
      <c r="T113" s="15"/>
      <c r="U113" s="14">
        <f t="shared" si="15"/>
        <v>2.5099999999999998</v>
      </c>
      <c r="V113" s="14">
        <f t="shared" si="16"/>
        <v>2.6850000000000001</v>
      </c>
      <c r="W113" s="14">
        <f t="shared" si="17"/>
        <v>2.86</v>
      </c>
      <c r="X113"/>
      <c r="Y113" s="21">
        <f t="shared" si="18"/>
        <v>1.43</v>
      </c>
      <c r="Z113">
        <f t="shared" si="19"/>
        <v>8.9849473999999994</v>
      </c>
      <c r="AA113">
        <f t="shared" si="20"/>
        <v>646.91621279999993</v>
      </c>
      <c r="AB113"/>
      <c r="AC113" s="1">
        <v>3.8168056555199996</v>
      </c>
    </row>
    <row r="114" spans="8:29" hidden="1" x14ac:dyDescent="0.25">
      <c r="H114" s="101">
        <v>7810</v>
      </c>
      <c r="I114" s="17" t="str">
        <f t="shared" si="13"/>
        <v/>
      </c>
      <c r="J114" s="13" t="s">
        <v>38</v>
      </c>
      <c r="K114" s="14">
        <v>0.875</v>
      </c>
      <c r="L114" s="14"/>
      <c r="M114" s="14">
        <v>0.94</v>
      </c>
      <c r="N114" s="14">
        <f t="shared" si="12"/>
        <v>0.995</v>
      </c>
      <c r="O114" s="14">
        <v>1.05</v>
      </c>
      <c r="P114" s="14"/>
      <c r="Q114" s="14">
        <v>0.88</v>
      </c>
      <c r="R114" s="14">
        <f t="shared" si="14"/>
        <v>0.94249999999999989</v>
      </c>
      <c r="S114" s="14">
        <v>1.0049999999999999</v>
      </c>
      <c r="T114" s="15"/>
      <c r="U114" s="14">
        <f t="shared" si="15"/>
        <v>2.7</v>
      </c>
      <c r="V114" s="14">
        <f t="shared" si="16"/>
        <v>2.88</v>
      </c>
      <c r="W114" s="14">
        <f t="shared" si="17"/>
        <v>3.0599999999999996</v>
      </c>
      <c r="X114"/>
      <c r="Y114" s="21">
        <f t="shared" si="18"/>
        <v>1.5299999999999998</v>
      </c>
      <c r="Z114">
        <f t="shared" si="19"/>
        <v>9.6132653999999977</v>
      </c>
      <c r="AA114">
        <f t="shared" si="20"/>
        <v>692.15510879999988</v>
      </c>
      <c r="AB114"/>
      <c r="AC114" s="1">
        <v>4.0837151419199991</v>
      </c>
    </row>
    <row r="115" spans="8:29" hidden="1" x14ac:dyDescent="0.25">
      <c r="H115" s="101">
        <v>11810</v>
      </c>
      <c r="I115" s="17" t="str">
        <f t="shared" si="13"/>
        <v/>
      </c>
      <c r="J115" s="13" t="s">
        <v>39</v>
      </c>
      <c r="K115" s="14">
        <v>1.125</v>
      </c>
      <c r="L115" s="14"/>
      <c r="M115" s="14">
        <v>1.2</v>
      </c>
      <c r="N115" s="14">
        <f t="shared" si="12"/>
        <v>1.2549999999999999</v>
      </c>
      <c r="O115" s="14">
        <v>1.31</v>
      </c>
      <c r="P115" s="14"/>
      <c r="Q115" s="14">
        <v>0.92</v>
      </c>
      <c r="R115" s="14">
        <f t="shared" si="14"/>
        <v>1.0125</v>
      </c>
      <c r="S115" s="14">
        <v>1.105</v>
      </c>
      <c r="T115" s="15"/>
      <c r="U115" s="14">
        <f t="shared" si="15"/>
        <v>3.04</v>
      </c>
      <c r="V115" s="14">
        <f t="shared" si="16"/>
        <v>3.28</v>
      </c>
      <c r="W115" s="14">
        <f t="shared" si="17"/>
        <v>3.52</v>
      </c>
      <c r="X115"/>
      <c r="Y115" s="21">
        <f t="shared" si="18"/>
        <v>1.76</v>
      </c>
      <c r="Z115">
        <f t="shared" si="19"/>
        <v>11.058396799999999</v>
      </c>
      <c r="AA115">
        <f t="shared" si="20"/>
        <v>796.2045695999999</v>
      </c>
      <c r="AB115"/>
      <c r="AC115" s="1">
        <v>4.6976069606399991</v>
      </c>
    </row>
    <row r="116" spans="8:29" hidden="1" x14ac:dyDescent="0.25">
      <c r="H116" s="101">
        <v>13810</v>
      </c>
      <c r="I116" s="17" t="str">
        <f t="shared" si="13"/>
        <v/>
      </c>
      <c r="J116" s="13" t="s">
        <v>40</v>
      </c>
      <c r="K116" s="14">
        <v>1.375</v>
      </c>
      <c r="L116" s="14"/>
      <c r="M116" s="14">
        <v>1.45</v>
      </c>
      <c r="N116" s="14">
        <f t="shared" si="12"/>
        <v>1.51</v>
      </c>
      <c r="O116" s="14">
        <v>1.57</v>
      </c>
      <c r="P116" s="14"/>
      <c r="Q116" s="14">
        <v>0.97</v>
      </c>
      <c r="R116" s="14">
        <f t="shared" si="14"/>
        <v>1.0625</v>
      </c>
      <c r="S116" s="14">
        <v>1.155</v>
      </c>
      <c r="T116" s="15"/>
      <c r="U116" s="14">
        <f t="shared" si="15"/>
        <v>3.3899999999999997</v>
      </c>
      <c r="V116" s="14">
        <f t="shared" si="16"/>
        <v>3.6349999999999998</v>
      </c>
      <c r="W116" s="14">
        <f t="shared" si="17"/>
        <v>3.88</v>
      </c>
      <c r="X116"/>
      <c r="Y116" s="21">
        <f t="shared" si="18"/>
        <v>1.94</v>
      </c>
      <c r="Z116">
        <f t="shared" si="19"/>
        <v>12.1893692</v>
      </c>
      <c r="AA116">
        <f t="shared" si="20"/>
        <v>877.6345824</v>
      </c>
      <c r="AB116"/>
      <c r="AC116" s="1">
        <v>5.1780440361600002</v>
      </c>
    </row>
    <row r="117" spans="8:29" hidden="1" x14ac:dyDescent="0.25">
      <c r="H117" s="101">
        <v>15810</v>
      </c>
      <c r="I117" s="17" t="str">
        <f t="shared" si="13"/>
        <v/>
      </c>
      <c r="J117" s="13" t="s">
        <v>41</v>
      </c>
      <c r="K117" s="14">
        <v>1.625</v>
      </c>
      <c r="L117" s="14"/>
      <c r="M117" s="14">
        <v>1.71</v>
      </c>
      <c r="N117" s="14">
        <f t="shared" si="12"/>
        <v>1.77</v>
      </c>
      <c r="O117" s="18">
        <v>1.83</v>
      </c>
      <c r="P117" s="14"/>
      <c r="Q117" s="14">
        <v>1</v>
      </c>
      <c r="R117" s="14">
        <f t="shared" si="14"/>
        <v>1.0925</v>
      </c>
      <c r="S117" s="14">
        <v>1.1850000000000001</v>
      </c>
      <c r="T117" s="15"/>
      <c r="U117" s="14">
        <f t="shared" si="15"/>
        <v>3.71</v>
      </c>
      <c r="V117" s="14">
        <f t="shared" si="16"/>
        <v>3.9550000000000001</v>
      </c>
      <c r="W117" s="14">
        <f t="shared" si="17"/>
        <v>4.2</v>
      </c>
      <c r="X117"/>
      <c r="Y117" s="21">
        <f t="shared" si="18"/>
        <v>2.1</v>
      </c>
      <c r="Z117">
        <f t="shared" si="19"/>
        <v>13.194678</v>
      </c>
      <c r="AA117">
        <f t="shared" si="20"/>
        <v>950.01681599999995</v>
      </c>
      <c r="AB117"/>
      <c r="AC117" s="1">
        <v>5.6050992143999991</v>
      </c>
    </row>
    <row r="118" spans="8:29" hidden="1" x14ac:dyDescent="0.25">
      <c r="H118" s="101">
        <v>11010</v>
      </c>
      <c r="I118" s="17" t="str">
        <f t="shared" si="13"/>
        <v/>
      </c>
      <c r="J118" s="13" t="s">
        <v>42</v>
      </c>
      <c r="K118" s="14">
        <v>1.9</v>
      </c>
      <c r="L118" s="14"/>
      <c r="M118" s="14">
        <v>1.97</v>
      </c>
      <c r="N118" s="14">
        <f t="shared" si="12"/>
        <v>2.0299999999999998</v>
      </c>
      <c r="O118" s="18">
        <v>2.09</v>
      </c>
      <c r="P118" s="14"/>
      <c r="Q118" s="14">
        <v>1</v>
      </c>
      <c r="R118" s="14">
        <f t="shared" si="14"/>
        <v>1.0925</v>
      </c>
      <c r="S118" s="14">
        <v>1.1850000000000001</v>
      </c>
      <c r="T118" s="15"/>
      <c r="U118" s="14">
        <f t="shared" si="15"/>
        <v>3.9699999999999998</v>
      </c>
      <c r="V118" s="14">
        <f t="shared" si="16"/>
        <v>4.2149999999999999</v>
      </c>
      <c r="W118" s="14">
        <f t="shared" si="17"/>
        <v>4.46</v>
      </c>
      <c r="X118"/>
      <c r="Y118" s="21">
        <f t="shared" si="18"/>
        <v>2.23</v>
      </c>
      <c r="Z118">
        <f t="shared" si="19"/>
        <v>14.011491399999999</v>
      </c>
      <c r="AA118">
        <f t="shared" si="20"/>
        <v>1008.8273807999999</v>
      </c>
      <c r="AB118"/>
      <c r="AC118" s="1">
        <v>5.9520815467199997</v>
      </c>
    </row>
    <row r="119" spans="8:29" hidden="1" x14ac:dyDescent="0.25">
      <c r="H119" s="101">
        <v>21810</v>
      </c>
      <c r="I119" s="17" t="str">
        <f t="shared" si="13"/>
        <v/>
      </c>
      <c r="J119" s="13" t="s">
        <v>43</v>
      </c>
      <c r="K119" s="14">
        <v>2.125</v>
      </c>
      <c r="L119" s="14"/>
      <c r="M119" s="14">
        <v>2.2200000000000002</v>
      </c>
      <c r="N119" s="14">
        <f t="shared" si="12"/>
        <v>2.2800000000000002</v>
      </c>
      <c r="O119" s="18">
        <v>2.34</v>
      </c>
      <c r="P119" s="14"/>
      <c r="Q119" s="14">
        <v>1</v>
      </c>
      <c r="R119" s="14">
        <f t="shared" si="14"/>
        <v>1.0925</v>
      </c>
      <c r="S119" s="14">
        <v>1.1850000000000001</v>
      </c>
      <c r="T119" s="15"/>
      <c r="U119" s="14">
        <f t="shared" si="15"/>
        <v>4.2200000000000006</v>
      </c>
      <c r="V119" s="14">
        <f t="shared" si="16"/>
        <v>4.4649999999999999</v>
      </c>
      <c r="W119" s="14">
        <f t="shared" si="17"/>
        <v>4.71</v>
      </c>
      <c r="X119"/>
      <c r="Y119" s="21">
        <f t="shared" si="18"/>
        <v>2.355</v>
      </c>
      <c r="Z119">
        <f t="shared" si="19"/>
        <v>14.796888899999999</v>
      </c>
      <c r="AA119">
        <f t="shared" si="20"/>
        <v>1065.3760007999999</v>
      </c>
      <c r="AB119"/>
      <c r="AC119" s="1">
        <v>6.2857184047199999</v>
      </c>
    </row>
    <row r="120" spans="8:29" hidden="1" x14ac:dyDescent="0.25">
      <c r="H120" s="101">
        <v>20010</v>
      </c>
      <c r="I120" s="17" t="str">
        <f t="shared" si="13"/>
        <v/>
      </c>
      <c r="J120" s="13" t="s">
        <v>44</v>
      </c>
      <c r="K120" s="14">
        <v>2.375</v>
      </c>
      <c r="L120" s="14"/>
      <c r="M120" s="14">
        <v>2.4700000000000002</v>
      </c>
      <c r="N120" s="14">
        <f t="shared" si="12"/>
        <v>2.54</v>
      </c>
      <c r="O120" s="14">
        <v>2.61</v>
      </c>
      <c r="P120" s="14"/>
      <c r="Q120" s="14">
        <v>1</v>
      </c>
      <c r="R120" s="14">
        <f t="shared" si="14"/>
        <v>1.0925</v>
      </c>
      <c r="S120" s="14">
        <v>1.1850000000000001</v>
      </c>
      <c r="T120" s="15"/>
      <c r="U120" s="14">
        <f t="shared" si="15"/>
        <v>4.4700000000000006</v>
      </c>
      <c r="V120" s="14">
        <f t="shared" si="16"/>
        <v>4.7249999999999996</v>
      </c>
      <c r="W120" s="14">
        <f t="shared" si="17"/>
        <v>4.9800000000000004</v>
      </c>
      <c r="X120"/>
      <c r="Y120" s="21">
        <f t="shared" si="18"/>
        <v>2.4900000000000002</v>
      </c>
      <c r="Z120">
        <f t="shared" si="19"/>
        <v>15.645118200000001</v>
      </c>
      <c r="AA120">
        <f t="shared" si="20"/>
        <v>1126.4485104</v>
      </c>
      <c r="AB120"/>
      <c r="AC120" s="1">
        <v>6.6460462113599998</v>
      </c>
    </row>
    <row r="121" spans="8:29" hidden="1" x14ac:dyDescent="0.25">
      <c r="H121" s="101">
        <v>25810</v>
      </c>
      <c r="I121" s="17" t="str">
        <f t="shared" si="13"/>
        <v/>
      </c>
      <c r="J121" s="13" t="s">
        <v>45</v>
      </c>
      <c r="K121" s="14">
        <v>2.625</v>
      </c>
      <c r="L121" s="14"/>
      <c r="M121" s="14">
        <v>2.72</v>
      </c>
      <c r="N121" s="14">
        <f t="shared" si="12"/>
        <v>2.8</v>
      </c>
      <c r="O121" s="13">
        <v>2.88</v>
      </c>
      <c r="P121" s="14"/>
      <c r="Q121" s="14">
        <v>1</v>
      </c>
      <c r="R121" s="14">
        <f t="shared" si="14"/>
        <v>1.0925</v>
      </c>
      <c r="S121" s="14">
        <v>1.1850000000000001</v>
      </c>
      <c r="T121" s="15"/>
      <c r="U121" s="14">
        <f t="shared" si="15"/>
        <v>4.7200000000000006</v>
      </c>
      <c r="V121" s="14">
        <f t="shared" si="16"/>
        <v>4.9849999999999994</v>
      </c>
      <c r="W121" s="14">
        <f t="shared" si="17"/>
        <v>5.25</v>
      </c>
      <c r="X121"/>
      <c r="Y121" s="21">
        <f t="shared" si="18"/>
        <v>2.625</v>
      </c>
      <c r="Z121">
        <f t="shared" si="19"/>
        <v>16.493347499999999</v>
      </c>
      <c r="AA121">
        <f t="shared" si="20"/>
        <v>1187.5210199999999</v>
      </c>
      <c r="AB121"/>
      <c r="AC121" s="1">
        <v>7.0063740179999989</v>
      </c>
    </row>
    <row r="122" spans="8:29" hidden="1" x14ac:dyDescent="0.25">
      <c r="H122" s="101">
        <v>21010</v>
      </c>
      <c r="I122" s="17" t="str">
        <f t="shared" si="13"/>
        <v/>
      </c>
      <c r="J122" s="13" t="s">
        <v>46</v>
      </c>
      <c r="K122" s="14">
        <v>2.875</v>
      </c>
      <c r="L122" s="14"/>
      <c r="M122" s="14">
        <v>2.98</v>
      </c>
      <c r="N122" s="14">
        <f t="shared" si="12"/>
        <v>3.06</v>
      </c>
      <c r="O122" s="13">
        <v>3.14</v>
      </c>
      <c r="P122" s="14"/>
      <c r="Q122" s="14">
        <v>1</v>
      </c>
      <c r="R122" s="14">
        <f t="shared" si="14"/>
        <v>1.0925</v>
      </c>
      <c r="S122" s="14">
        <v>1.1850000000000001</v>
      </c>
      <c r="T122" s="15"/>
      <c r="U122" s="14">
        <f t="shared" si="15"/>
        <v>4.9800000000000004</v>
      </c>
      <c r="V122" s="14">
        <f t="shared" si="16"/>
        <v>5.2450000000000001</v>
      </c>
      <c r="W122" s="14">
        <f t="shared" si="17"/>
        <v>5.51</v>
      </c>
      <c r="X122"/>
      <c r="Y122" s="21">
        <f t="shared" si="18"/>
        <v>2.7549999999999999</v>
      </c>
      <c r="Z122">
        <f t="shared" si="19"/>
        <v>17.3101609</v>
      </c>
      <c r="AA122">
        <f t="shared" si="20"/>
        <v>1246.3315848</v>
      </c>
      <c r="AB122"/>
      <c r="AC122" s="1">
        <v>7.3533563503199995</v>
      </c>
    </row>
    <row r="123" spans="8:29" hidden="1" x14ac:dyDescent="0.25">
      <c r="H123" s="101">
        <v>31810</v>
      </c>
      <c r="I123" s="17" t="str">
        <f t="shared" si="13"/>
        <v/>
      </c>
      <c r="J123" s="13" t="s">
        <v>47</v>
      </c>
      <c r="K123" s="14">
        <v>3.125</v>
      </c>
      <c r="L123" s="14"/>
      <c r="M123" s="14">
        <v>3.23</v>
      </c>
      <c r="N123" s="14">
        <f t="shared" si="12"/>
        <v>3.31</v>
      </c>
      <c r="O123" s="13">
        <v>3.39</v>
      </c>
      <c r="P123" s="14"/>
      <c r="Q123" s="14">
        <v>1</v>
      </c>
      <c r="R123" s="14">
        <f t="shared" si="14"/>
        <v>1.0925</v>
      </c>
      <c r="S123" s="14">
        <v>1.1850000000000001</v>
      </c>
      <c r="T123" s="15"/>
      <c r="U123" s="14">
        <f t="shared" si="15"/>
        <v>5.23</v>
      </c>
      <c r="V123" s="14">
        <f t="shared" si="16"/>
        <v>5.4950000000000001</v>
      </c>
      <c r="W123" s="14">
        <f t="shared" si="17"/>
        <v>5.76</v>
      </c>
      <c r="X123"/>
      <c r="Y123" s="21">
        <f t="shared" si="18"/>
        <v>2.88</v>
      </c>
      <c r="Z123">
        <f t="shared" si="19"/>
        <v>18.095558399999998</v>
      </c>
      <c r="AA123">
        <f t="shared" si="20"/>
        <v>1302.8802047999998</v>
      </c>
      <c r="AB123"/>
      <c r="AC123" s="1">
        <v>7.6869932083199988</v>
      </c>
    </row>
    <row r="124" spans="8:29" hidden="1" x14ac:dyDescent="0.25">
      <c r="H124" s="101">
        <v>30010</v>
      </c>
      <c r="I124" s="17" t="str">
        <f t="shared" si="13"/>
        <v/>
      </c>
      <c r="J124" s="13" t="s">
        <v>48</v>
      </c>
      <c r="K124" s="14">
        <v>3.5</v>
      </c>
      <c r="L124" s="14"/>
      <c r="M124" s="14">
        <v>3.61</v>
      </c>
      <c r="N124" s="14">
        <f t="shared" si="12"/>
        <v>3.6849999999999996</v>
      </c>
      <c r="O124" s="13">
        <v>3.76</v>
      </c>
      <c r="P124" s="14"/>
      <c r="Q124" s="14">
        <v>1</v>
      </c>
      <c r="R124" s="14">
        <f t="shared" si="14"/>
        <v>1.0925</v>
      </c>
      <c r="S124" s="14">
        <v>1.1850000000000001</v>
      </c>
      <c r="T124" s="15"/>
      <c r="U124" s="14">
        <f t="shared" si="15"/>
        <v>5.6099999999999994</v>
      </c>
      <c r="V124" s="14">
        <f t="shared" si="16"/>
        <v>5.8699999999999992</v>
      </c>
      <c r="W124" s="14">
        <f t="shared" si="17"/>
        <v>6.13</v>
      </c>
      <c r="X124"/>
      <c r="Y124" s="21">
        <f t="shared" si="18"/>
        <v>3.0649999999999999</v>
      </c>
      <c r="Z124">
        <f t="shared" si="19"/>
        <v>19.257946699999998</v>
      </c>
      <c r="AA124">
        <f t="shared" si="20"/>
        <v>1386.5721623999998</v>
      </c>
      <c r="AB124"/>
      <c r="AC124" s="1">
        <v>8.1807757581599994</v>
      </c>
    </row>
    <row r="125" spans="8:29" hidden="1" x14ac:dyDescent="0.25">
      <c r="H125" s="101">
        <v>35810</v>
      </c>
      <c r="I125" s="17" t="str">
        <f t="shared" si="13"/>
        <v/>
      </c>
      <c r="J125" s="13" t="s">
        <v>49</v>
      </c>
      <c r="K125" s="14">
        <v>3.625</v>
      </c>
      <c r="L125" s="14"/>
      <c r="M125" s="14">
        <v>3.74</v>
      </c>
      <c r="N125" s="14">
        <f t="shared" si="12"/>
        <v>3.81</v>
      </c>
      <c r="O125" s="13">
        <v>3.88</v>
      </c>
      <c r="P125" s="14"/>
      <c r="Q125" s="14">
        <v>1</v>
      </c>
      <c r="R125" s="14">
        <f t="shared" si="14"/>
        <v>1.0925</v>
      </c>
      <c r="S125" s="14">
        <v>1.1850000000000001</v>
      </c>
      <c r="T125" s="15"/>
      <c r="U125" s="14">
        <f t="shared" si="15"/>
        <v>5.74</v>
      </c>
      <c r="V125" s="14">
        <f t="shared" si="16"/>
        <v>5.9950000000000001</v>
      </c>
      <c r="W125" s="14">
        <f t="shared" si="17"/>
        <v>6.25</v>
      </c>
      <c r="X125"/>
      <c r="Y125" s="21">
        <f t="shared" si="18"/>
        <v>3.125</v>
      </c>
      <c r="Z125">
        <f t="shared" si="19"/>
        <v>19.634937499999999</v>
      </c>
      <c r="AA125">
        <f t="shared" si="20"/>
        <v>1413.7155</v>
      </c>
      <c r="AB125"/>
      <c r="AC125" s="1">
        <v>8.3409214499999997</v>
      </c>
    </row>
    <row r="126" spans="8:29" hidden="1" x14ac:dyDescent="0.25">
      <c r="H126" s="101">
        <v>41810</v>
      </c>
      <c r="I126" s="17" t="str">
        <f t="shared" si="13"/>
        <v/>
      </c>
      <c r="J126" s="13" t="s">
        <v>51</v>
      </c>
      <c r="K126" s="14">
        <v>4.125</v>
      </c>
      <c r="L126" s="14"/>
      <c r="M126" s="14">
        <v>4.25</v>
      </c>
      <c r="N126" s="14">
        <f>(O126+M126)/2</f>
        <v>4.335</v>
      </c>
      <c r="O126" s="13">
        <v>4.42</v>
      </c>
      <c r="P126" s="14"/>
      <c r="Q126" s="14">
        <v>1</v>
      </c>
      <c r="R126" s="14">
        <f>(S126+Q126)/2</f>
        <v>1.0925</v>
      </c>
      <c r="S126" s="14">
        <v>1.1850000000000001</v>
      </c>
      <c r="T126" s="15"/>
      <c r="U126" s="14">
        <f t="shared" si="15"/>
        <v>6.25</v>
      </c>
      <c r="V126" s="14">
        <f t="shared" si="16"/>
        <v>6.52</v>
      </c>
      <c r="W126" s="14">
        <f t="shared" si="17"/>
        <v>6.79</v>
      </c>
      <c r="X126"/>
      <c r="Y126" s="21">
        <f t="shared" si="18"/>
        <v>3.395</v>
      </c>
      <c r="Z126">
        <f t="shared" si="19"/>
        <v>21.331396099999999</v>
      </c>
      <c r="AA126">
        <f t="shared" si="20"/>
        <v>1535.8605192</v>
      </c>
      <c r="AB126"/>
      <c r="AC126" s="1">
        <v>9.0615770632799997</v>
      </c>
    </row>
    <row r="127" spans="8:29" hidden="1" x14ac:dyDescent="0.25">
      <c r="H127" s="101">
        <v>40010</v>
      </c>
      <c r="I127" s="17" t="str">
        <f t="shared" si="13"/>
        <v/>
      </c>
      <c r="J127" s="13" t="s">
        <v>52</v>
      </c>
      <c r="K127" s="14">
        <v>4.5</v>
      </c>
      <c r="L127" s="14"/>
      <c r="M127" s="14">
        <v>4.5999999999999996</v>
      </c>
      <c r="N127" s="14">
        <f>(O127+M127)/2</f>
        <v>4.6899999999999995</v>
      </c>
      <c r="O127" s="13">
        <v>4.78</v>
      </c>
      <c r="P127" s="14"/>
      <c r="Q127" s="14">
        <v>1</v>
      </c>
      <c r="R127" s="14">
        <f>(S127+Q127)/2</f>
        <v>1.0925</v>
      </c>
      <c r="S127" s="14">
        <v>1.1850000000000001</v>
      </c>
      <c r="T127" s="15"/>
      <c r="U127" s="14">
        <f t="shared" si="15"/>
        <v>6.6</v>
      </c>
      <c r="V127" s="14">
        <f t="shared" si="16"/>
        <v>6.875</v>
      </c>
      <c r="W127" s="14">
        <f t="shared" si="17"/>
        <v>7.15</v>
      </c>
      <c r="X127"/>
      <c r="Y127" s="21">
        <f t="shared" si="18"/>
        <v>3.5750000000000002</v>
      </c>
      <c r="Z127">
        <f t="shared" si="19"/>
        <v>22.4623685</v>
      </c>
      <c r="AA127">
        <f t="shared" si="20"/>
        <v>1617.290532</v>
      </c>
      <c r="AB127"/>
      <c r="AC127" s="1">
        <v>9.542014138799999</v>
      </c>
    </row>
    <row r="128" spans="8:29" hidden="1" x14ac:dyDescent="0.25">
      <c r="H128" s="101">
        <v>50010</v>
      </c>
      <c r="I128" s="17" t="str">
        <f t="shared" si="13"/>
        <v/>
      </c>
      <c r="J128" s="13" t="s">
        <v>53</v>
      </c>
      <c r="K128" s="14">
        <v>5.5629999999999997</v>
      </c>
      <c r="L128" s="14"/>
      <c r="M128" s="14">
        <v>5.67</v>
      </c>
      <c r="N128" s="14">
        <f>(O128+M128)/2</f>
        <v>5.76</v>
      </c>
      <c r="O128" s="13">
        <v>5.85</v>
      </c>
      <c r="P128" s="14"/>
      <c r="Q128" s="14">
        <v>1</v>
      </c>
      <c r="R128" s="14">
        <f>(S128+Q128)/2</f>
        <v>1.0925</v>
      </c>
      <c r="S128" s="14">
        <v>1.1850000000000001</v>
      </c>
      <c r="T128" s="15"/>
      <c r="U128" s="14">
        <f t="shared" si="15"/>
        <v>7.67</v>
      </c>
      <c r="V128" s="14">
        <f t="shared" si="16"/>
        <v>7.9450000000000003</v>
      </c>
      <c r="W128" s="14">
        <f t="shared" si="17"/>
        <v>8.2199999999999989</v>
      </c>
      <c r="X128"/>
      <c r="Y128" s="21">
        <f t="shared" si="18"/>
        <v>4.1099999999999994</v>
      </c>
      <c r="Z128">
        <f t="shared" si="19"/>
        <v>25.823869799999997</v>
      </c>
      <c r="AA128">
        <f t="shared" si="20"/>
        <v>1859.3186255999999</v>
      </c>
      <c r="AB128"/>
      <c r="AC128" s="1">
        <v>10.969979891039999</v>
      </c>
    </row>
    <row r="129" spans="8:29" hidden="1" x14ac:dyDescent="0.25">
      <c r="H129" s="101">
        <v>60010</v>
      </c>
      <c r="I129" s="17" t="str">
        <f t="shared" si="13"/>
        <v/>
      </c>
      <c r="J129" s="13" t="s">
        <v>54</v>
      </c>
      <c r="K129" s="14">
        <v>6.625</v>
      </c>
      <c r="L129" s="14"/>
      <c r="M129" s="14">
        <v>6.73</v>
      </c>
      <c r="N129" s="14">
        <f>(O129+M129)/2</f>
        <v>6.83</v>
      </c>
      <c r="O129" s="13">
        <v>6.93</v>
      </c>
      <c r="P129" s="14"/>
      <c r="Q129" s="14">
        <v>1</v>
      </c>
      <c r="R129" s="14">
        <f>(S129+Q129)/2</f>
        <v>1.0925</v>
      </c>
      <c r="S129" s="14">
        <v>1.1850000000000001</v>
      </c>
      <c r="T129" s="15"/>
      <c r="U129" s="14">
        <f t="shared" si="15"/>
        <v>8.73</v>
      </c>
      <c r="V129" s="14">
        <f t="shared" si="16"/>
        <v>9.0150000000000006</v>
      </c>
      <c r="W129" s="14">
        <f t="shared" si="17"/>
        <v>9.3000000000000007</v>
      </c>
      <c r="X129"/>
      <c r="Y129" s="21">
        <f t="shared" si="18"/>
        <v>4.6500000000000004</v>
      </c>
      <c r="Z129">
        <f t="shared" si="19"/>
        <v>29.216787</v>
      </c>
      <c r="AA129">
        <f t="shared" si="20"/>
        <v>2103.6086639999999</v>
      </c>
      <c r="AB129"/>
      <c r="AC129" s="1">
        <v>12.411291117599999</v>
      </c>
    </row>
    <row r="130" spans="8:29" hidden="1" x14ac:dyDescent="0.25">
      <c r="H130" s="101">
        <v>80010</v>
      </c>
      <c r="I130" s="17" t="str">
        <f t="shared" si="13"/>
        <v/>
      </c>
      <c r="J130" s="13" t="s">
        <v>55</v>
      </c>
      <c r="K130" s="14">
        <v>8.625</v>
      </c>
      <c r="L130" s="14"/>
      <c r="M130" s="14">
        <v>8.73</v>
      </c>
      <c r="N130" s="14">
        <f>(O130+M130)/2</f>
        <v>8.83</v>
      </c>
      <c r="O130" s="13">
        <v>8.93</v>
      </c>
      <c r="P130" s="14"/>
      <c r="Q130" s="14">
        <v>1</v>
      </c>
      <c r="R130" s="14">
        <f>(S130+Q130)/2</f>
        <v>1.0925</v>
      </c>
      <c r="S130" s="14">
        <v>1.1850000000000001</v>
      </c>
      <c r="T130" s="15"/>
      <c r="U130" s="14">
        <f t="shared" si="15"/>
        <v>10.73</v>
      </c>
      <c r="V130" s="14">
        <f t="shared" si="16"/>
        <v>11.015000000000001</v>
      </c>
      <c r="W130" s="14">
        <f t="shared" si="17"/>
        <v>11.3</v>
      </c>
      <c r="X130"/>
      <c r="Y130" s="21">
        <f t="shared" si="18"/>
        <v>5.65</v>
      </c>
      <c r="Z130">
        <f t="shared" si="19"/>
        <v>35.499966999999998</v>
      </c>
      <c r="AA130">
        <f t="shared" si="20"/>
        <v>2555.9976239999996</v>
      </c>
      <c r="AB130"/>
      <c r="AC130" s="1">
        <v>15.080385981599997</v>
      </c>
    </row>
    <row r="131" spans="8:29" hidden="1" x14ac:dyDescent="0.25">
      <c r="H131" s="101">
        <v>3815</v>
      </c>
      <c r="I131" s="17" t="str">
        <f t="shared" si="13"/>
        <v/>
      </c>
      <c r="J131" s="13" t="s">
        <v>34</v>
      </c>
      <c r="K131" s="14">
        <v>0.375</v>
      </c>
      <c r="L131" s="14"/>
      <c r="M131" s="14">
        <v>0.42</v>
      </c>
      <c r="N131" s="14">
        <f t="shared" ref="N131:N148" si="21">(O131+M131)/2</f>
        <v>0.45999999999999996</v>
      </c>
      <c r="O131" s="14">
        <v>0.5</v>
      </c>
      <c r="P131" s="14"/>
      <c r="Q131" s="14">
        <v>1.2250000000000001</v>
      </c>
      <c r="R131" s="14">
        <f>(Q131+S131)/2</f>
        <v>1.3250000000000002</v>
      </c>
      <c r="S131" s="14">
        <v>1.425</v>
      </c>
      <c r="T131" s="15"/>
      <c r="U131" s="14">
        <f t="shared" si="15"/>
        <v>2.87</v>
      </c>
      <c r="V131" s="14">
        <f t="shared" si="16"/>
        <v>3.1100000000000003</v>
      </c>
      <c r="W131" s="14">
        <f t="shared" si="17"/>
        <v>3.35</v>
      </c>
      <c r="X131"/>
      <c r="Y131" s="21">
        <f t="shared" si="18"/>
        <v>1.675</v>
      </c>
      <c r="Z131">
        <f t="shared" si="19"/>
        <v>10.524326499999999</v>
      </c>
      <c r="AA131">
        <f t="shared" si="20"/>
        <v>757.75150799999994</v>
      </c>
      <c r="AB131"/>
      <c r="AC131" s="1">
        <v>4.4707338971999997</v>
      </c>
    </row>
    <row r="132" spans="8:29" hidden="1" x14ac:dyDescent="0.25">
      <c r="H132" s="101">
        <v>1215</v>
      </c>
      <c r="I132" s="17" t="str">
        <f t="shared" si="13"/>
        <v/>
      </c>
      <c r="J132" s="13" t="s">
        <v>35</v>
      </c>
      <c r="K132" s="14">
        <v>0.5</v>
      </c>
      <c r="L132" s="14"/>
      <c r="M132" s="14">
        <v>0.56000000000000005</v>
      </c>
      <c r="N132" s="14">
        <f t="shared" si="21"/>
        <v>0.60000000000000009</v>
      </c>
      <c r="O132" s="14">
        <v>0.64</v>
      </c>
      <c r="P132" s="14"/>
      <c r="Q132" s="14">
        <v>1.2250000000000001</v>
      </c>
      <c r="R132" s="14">
        <f>(Q132+S132)/2</f>
        <v>1.3250000000000002</v>
      </c>
      <c r="S132" s="14">
        <v>1.425</v>
      </c>
      <c r="T132" s="15"/>
      <c r="U132" s="14">
        <f t="shared" ref="U132:W147" si="22">M132+Q132*2</f>
        <v>3.0100000000000002</v>
      </c>
      <c r="V132" s="14">
        <f t="shared" si="22"/>
        <v>3.2500000000000004</v>
      </c>
      <c r="W132" s="14">
        <f t="shared" si="22"/>
        <v>3.49</v>
      </c>
      <c r="X132"/>
      <c r="Y132" s="21">
        <f t="shared" si="18"/>
        <v>1.7450000000000001</v>
      </c>
      <c r="Z132">
        <f t="shared" si="19"/>
        <v>10.9641491</v>
      </c>
      <c r="AA132">
        <f t="shared" si="20"/>
        <v>789.41873520000001</v>
      </c>
      <c r="AB132"/>
      <c r="AC132" s="1">
        <v>4.6575705376799998</v>
      </c>
    </row>
    <row r="133" spans="8:29" hidden="1" x14ac:dyDescent="0.25">
      <c r="H133" s="101">
        <v>5815</v>
      </c>
      <c r="I133" s="17" t="str">
        <f t="shared" si="13"/>
        <v/>
      </c>
      <c r="J133" s="13" t="s">
        <v>36</v>
      </c>
      <c r="K133" s="14">
        <v>0.625</v>
      </c>
      <c r="L133" s="14"/>
      <c r="M133" s="14">
        <v>0.71</v>
      </c>
      <c r="N133" s="14">
        <f t="shared" si="21"/>
        <v>0.75</v>
      </c>
      <c r="O133" s="14">
        <v>0.79</v>
      </c>
      <c r="P133" s="14"/>
      <c r="Q133" s="14">
        <v>1.2250000000000001</v>
      </c>
      <c r="R133" s="14">
        <f>(Q133+S133)/2</f>
        <v>1.3250000000000002</v>
      </c>
      <c r="S133" s="14">
        <v>1.425</v>
      </c>
      <c r="T133" s="15"/>
      <c r="U133" s="14">
        <f t="shared" si="22"/>
        <v>3.16</v>
      </c>
      <c r="V133" s="14">
        <f t="shared" si="22"/>
        <v>3.4000000000000004</v>
      </c>
      <c r="W133" s="14">
        <f t="shared" si="22"/>
        <v>3.64</v>
      </c>
      <c r="X133"/>
      <c r="Y133" s="21">
        <f t="shared" si="18"/>
        <v>1.82</v>
      </c>
      <c r="Z133">
        <f t="shared" si="19"/>
        <v>11.4353876</v>
      </c>
      <c r="AA133">
        <f t="shared" si="20"/>
        <v>823.34790720000001</v>
      </c>
      <c r="AB133"/>
      <c r="AC133" s="1">
        <v>4.8577526524800003</v>
      </c>
    </row>
    <row r="134" spans="8:29" hidden="1" x14ac:dyDescent="0.25">
      <c r="H134" s="101">
        <v>3415</v>
      </c>
      <c r="I134" s="17" t="str">
        <f t="shared" si="13"/>
        <v/>
      </c>
      <c r="J134" s="13" t="s">
        <v>37</v>
      </c>
      <c r="K134" s="14">
        <v>0.75</v>
      </c>
      <c r="L134" s="14"/>
      <c r="M134" s="14">
        <v>0.81</v>
      </c>
      <c r="N134" s="14">
        <f t="shared" si="21"/>
        <v>0.8600000000000001</v>
      </c>
      <c r="O134" s="14">
        <v>0.91</v>
      </c>
      <c r="P134" s="14"/>
      <c r="Q134" s="14">
        <f>R134-$R$1</f>
        <v>1.5</v>
      </c>
      <c r="R134" s="14">
        <v>1.5</v>
      </c>
      <c r="S134" s="14">
        <f>R134+$R$1</f>
        <v>1.5</v>
      </c>
      <c r="T134" s="15"/>
      <c r="U134" s="14">
        <f t="shared" si="22"/>
        <v>3.81</v>
      </c>
      <c r="V134" s="14">
        <f t="shared" si="22"/>
        <v>3.8600000000000003</v>
      </c>
      <c r="W134" s="14">
        <f t="shared" si="22"/>
        <v>3.91</v>
      </c>
      <c r="X134"/>
      <c r="Y134" s="21">
        <f t="shared" si="18"/>
        <v>1.9550000000000001</v>
      </c>
      <c r="Z134">
        <f t="shared" si="19"/>
        <v>12.2836169</v>
      </c>
      <c r="AA134">
        <f t="shared" si="20"/>
        <v>884.4204168</v>
      </c>
      <c r="AB134"/>
      <c r="AC134" s="1">
        <v>5.2180804591200003</v>
      </c>
    </row>
    <row r="135" spans="8:29" hidden="1" x14ac:dyDescent="0.25">
      <c r="H135" s="101">
        <v>7815</v>
      </c>
      <c r="I135" s="17" t="str">
        <f t="shared" si="13"/>
        <v/>
      </c>
      <c r="J135" s="13" t="s">
        <v>38</v>
      </c>
      <c r="K135" s="14">
        <v>0.875</v>
      </c>
      <c r="L135" s="14"/>
      <c r="M135" s="14">
        <v>0.94</v>
      </c>
      <c r="N135" s="14">
        <f t="shared" si="21"/>
        <v>0.995</v>
      </c>
      <c r="O135" s="14">
        <v>1.05</v>
      </c>
      <c r="P135" s="14"/>
      <c r="Q135" s="14">
        <f>R135-$R$1</f>
        <v>1.5</v>
      </c>
      <c r="R135" s="14">
        <v>1.5</v>
      </c>
      <c r="S135" s="14">
        <f>R135+$R$1</f>
        <v>1.5</v>
      </c>
      <c r="T135" s="15"/>
      <c r="U135" s="14">
        <f t="shared" si="22"/>
        <v>3.94</v>
      </c>
      <c r="V135" s="14">
        <f t="shared" si="22"/>
        <v>3.9950000000000001</v>
      </c>
      <c r="W135" s="14">
        <f t="shared" si="22"/>
        <v>4.05</v>
      </c>
      <c r="X135"/>
      <c r="Y135" s="21">
        <f t="shared" si="18"/>
        <v>2.0249999999999999</v>
      </c>
      <c r="Z135">
        <f t="shared" si="19"/>
        <v>12.7234395</v>
      </c>
      <c r="AA135">
        <f t="shared" si="20"/>
        <v>916.08764399999995</v>
      </c>
      <c r="AB135"/>
      <c r="AC135" s="1">
        <v>5.4049170995999996</v>
      </c>
    </row>
    <row r="136" spans="8:29" hidden="1" x14ac:dyDescent="0.25">
      <c r="H136" s="101">
        <v>11815</v>
      </c>
      <c r="I136" s="17" t="str">
        <f t="shared" si="13"/>
        <v/>
      </c>
      <c r="J136" s="13" t="s">
        <v>39</v>
      </c>
      <c r="K136" s="14">
        <v>1.125</v>
      </c>
      <c r="L136" s="14"/>
      <c r="M136" s="14">
        <v>1.2</v>
      </c>
      <c r="N136" s="14">
        <f t="shared" si="21"/>
        <v>1.2549999999999999</v>
      </c>
      <c r="O136" s="14">
        <v>1.31</v>
      </c>
      <c r="P136" s="14"/>
      <c r="Q136" s="14">
        <f t="shared" ref="Q136:Q148" si="23">R136-$R$1</f>
        <v>1.5</v>
      </c>
      <c r="R136" s="14">
        <v>1.5</v>
      </c>
      <c r="S136" s="14">
        <f t="shared" ref="S136:S148" si="24">R136+$R$1</f>
        <v>1.5</v>
      </c>
      <c r="T136" s="15"/>
      <c r="U136" s="14">
        <f t="shared" si="22"/>
        <v>4.2</v>
      </c>
      <c r="V136" s="14">
        <f t="shared" si="22"/>
        <v>4.2549999999999999</v>
      </c>
      <c r="W136" s="14">
        <f t="shared" si="22"/>
        <v>4.3100000000000005</v>
      </c>
      <c r="X136"/>
      <c r="Y136" s="21">
        <f t="shared" si="18"/>
        <v>2.1550000000000002</v>
      </c>
      <c r="Z136">
        <f t="shared" si="19"/>
        <v>13.5402529</v>
      </c>
      <c r="AA136">
        <f t="shared" si="20"/>
        <v>974.89820880000002</v>
      </c>
      <c r="AB136"/>
      <c r="AC136" s="1">
        <v>5.7518994319200001</v>
      </c>
    </row>
    <row r="137" spans="8:29" hidden="1" x14ac:dyDescent="0.25">
      <c r="H137" s="101">
        <v>13815</v>
      </c>
      <c r="I137" s="17" t="str">
        <f t="shared" si="13"/>
        <v/>
      </c>
      <c r="J137" s="13" t="s">
        <v>40</v>
      </c>
      <c r="K137" s="14">
        <v>1.375</v>
      </c>
      <c r="L137" s="14"/>
      <c r="M137" s="14">
        <v>1.45</v>
      </c>
      <c r="N137" s="14">
        <f t="shared" si="21"/>
        <v>1.51</v>
      </c>
      <c r="O137" s="14">
        <v>1.57</v>
      </c>
      <c r="P137" s="14"/>
      <c r="Q137" s="14">
        <f t="shared" si="23"/>
        <v>1.5</v>
      </c>
      <c r="R137" s="14">
        <v>1.5</v>
      </c>
      <c r="S137" s="14">
        <f t="shared" si="24"/>
        <v>1.5</v>
      </c>
      <c r="T137" s="15"/>
      <c r="U137" s="14">
        <f t="shared" si="22"/>
        <v>4.45</v>
      </c>
      <c r="V137" s="14">
        <f t="shared" si="22"/>
        <v>4.51</v>
      </c>
      <c r="W137" s="14">
        <f t="shared" si="22"/>
        <v>4.57</v>
      </c>
      <c r="X137"/>
      <c r="Y137" s="21">
        <f t="shared" si="18"/>
        <v>2.2850000000000001</v>
      </c>
      <c r="Z137">
        <f t="shared" si="19"/>
        <v>14.3570663</v>
      </c>
      <c r="AA137">
        <f t="shared" si="20"/>
        <v>1033.7087735999999</v>
      </c>
      <c r="AB137"/>
      <c r="AC137" s="1">
        <v>6.0988817642399988</v>
      </c>
    </row>
    <row r="138" spans="8:29" hidden="1" x14ac:dyDescent="0.25">
      <c r="H138" s="101">
        <v>15815</v>
      </c>
      <c r="I138" s="17" t="str">
        <f t="shared" si="13"/>
        <v/>
      </c>
      <c r="J138" s="13" t="s">
        <v>41</v>
      </c>
      <c r="K138" s="14">
        <v>1.625</v>
      </c>
      <c r="L138" s="14"/>
      <c r="M138" s="14">
        <v>1.71</v>
      </c>
      <c r="N138" s="14">
        <f t="shared" si="21"/>
        <v>1.77</v>
      </c>
      <c r="O138" s="18">
        <v>1.83</v>
      </c>
      <c r="P138" s="14"/>
      <c r="Q138" s="14">
        <f t="shared" si="23"/>
        <v>1.5</v>
      </c>
      <c r="R138" s="14">
        <v>1.5</v>
      </c>
      <c r="S138" s="14">
        <f t="shared" si="24"/>
        <v>1.5</v>
      </c>
      <c r="T138" s="15"/>
      <c r="U138" s="14">
        <f t="shared" si="22"/>
        <v>4.71</v>
      </c>
      <c r="V138" s="14">
        <f t="shared" si="22"/>
        <v>4.7699999999999996</v>
      </c>
      <c r="W138" s="14">
        <f t="shared" si="22"/>
        <v>4.83</v>
      </c>
      <c r="X138"/>
      <c r="Y138" s="21">
        <f t="shared" si="18"/>
        <v>2.415</v>
      </c>
      <c r="Z138">
        <f t="shared" si="19"/>
        <v>15.173879700000001</v>
      </c>
      <c r="AA138">
        <f t="shared" si="20"/>
        <v>1092.5193383999999</v>
      </c>
      <c r="AB138"/>
      <c r="AC138" s="1">
        <v>6.4458640965599994</v>
      </c>
    </row>
    <row r="139" spans="8:29" hidden="1" x14ac:dyDescent="0.25">
      <c r="H139" s="101">
        <v>11015</v>
      </c>
      <c r="I139" s="17" t="str">
        <f t="shared" si="13"/>
        <v/>
      </c>
      <c r="J139" s="13" t="s">
        <v>42</v>
      </c>
      <c r="K139" s="14">
        <v>1.9</v>
      </c>
      <c r="L139" s="14"/>
      <c r="M139" s="14">
        <v>1.97</v>
      </c>
      <c r="N139" s="14">
        <f t="shared" si="21"/>
        <v>2.0299999999999998</v>
      </c>
      <c r="O139" s="18">
        <v>2.09</v>
      </c>
      <c r="P139" s="14"/>
      <c r="Q139" s="14">
        <f t="shared" si="23"/>
        <v>1.5</v>
      </c>
      <c r="R139" s="14">
        <v>1.5</v>
      </c>
      <c r="S139" s="14">
        <f t="shared" si="24"/>
        <v>1.5</v>
      </c>
      <c r="T139" s="15"/>
      <c r="U139" s="14">
        <f t="shared" si="22"/>
        <v>4.97</v>
      </c>
      <c r="V139" s="14">
        <f t="shared" si="22"/>
        <v>5.0299999999999994</v>
      </c>
      <c r="W139" s="14">
        <f t="shared" si="22"/>
        <v>5.09</v>
      </c>
      <c r="X139"/>
      <c r="Y139" s="21">
        <f t="shared" si="18"/>
        <v>2.5449999999999999</v>
      </c>
      <c r="Z139">
        <f t="shared" si="19"/>
        <v>15.9906931</v>
      </c>
      <c r="AA139">
        <f t="shared" si="20"/>
        <v>1151.3299032</v>
      </c>
      <c r="AB139"/>
      <c r="AC139" s="1">
        <v>6.7928464288799999</v>
      </c>
    </row>
    <row r="140" spans="8:29" hidden="1" x14ac:dyDescent="0.25">
      <c r="H140" s="101">
        <v>21815</v>
      </c>
      <c r="I140" s="17" t="str">
        <f t="shared" si="13"/>
        <v/>
      </c>
      <c r="J140" s="13" t="s">
        <v>43</v>
      </c>
      <c r="K140" s="14">
        <v>2.125</v>
      </c>
      <c r="L140" s="14"/>
      <c r="M140" s="14">
        <v>2.2200000000000002</v>
      </c>
      <c r="N140" s="14">
        <f t="shared" si="21"/>
        <v>2.2800000000000002</v>
      </c>
      <c r="O140" s="18">
        <v>2.34</v>
      </c>
      <c r="P140" s="14"/>
      <c r="Q140" s="14">
        <f t="shared" si="23"/>
        <v>1.5</v>
      </c>
      <c r="R140" s="14">
        <v>1.5</v>
      </c>
      <c r="S140" s="14">
        <f t="shared" si="24"/>
        <v>1.5</v>
      </c>
      <c r="T140" s="15"/>
      <c r="U140" s="14">
        <f t="shared" si="22"/>
        <v>5.2200000000000006</v>
      </c>
      <c r="V140" s="14">
        <f t="shared" si="22"/>
        <v>5.28</v>
      </c>
      <c r="W140" s="14">
        <f t="shared" si="22"/>
        <v>5.34</v>
      </c>
      <c r="X140"/>
      <c r="Y140" s="21">
        <f t="shared" si="18"/>
        <v>2.67</v>
      </c>
      <c r="Z140">
        <f t="shared" si="19"/>
        <v>16.7760906</v>
      </c>
      <c r="AA140">
        <f t="shared" si="20"/>
        <v>1207.8785232</v>
      </c>
      <c r="AB140"/>
      <c r="AC140" s="1">
        <v>7.1264832868800001</v>
      </c>
    </row>
    <row r="141" spans="8:29" hidden="1" x14ac:dyDescent="0.25">
      <c r="H141" s="101">
        <v>20015</v>
      </c>
      <c r="I141" s="17" t="str">
        <f t="shared" si="13"/>
        <v/>
      </c>
      <c r="J141" s="13" t="s">
        <v>44</v>
      </c>
      <c r="K141" s="14">
        <v>2.375</v>
      </c>
      <c r="L141" s="14"/>
      <c r="M141" s="14">
        <v>2.4700000000000002</v>
      </c>
      <c r="N141" s="14">
        <f t="shared" si="21"/>
        <v>2.54</v>
      </c>
      <c r="O141" s="14">
        <v>2.61</v>
      </c>
      <c r="P141" s="14"/>
      <c r="Q141" s="14">
        <f t="shared" si="23"/>
        <v>1.5</v>
      </c>
      <c r="R141" s="14">
        <v>1.5</v>
      </c>
      <c r="S141" s="14">
        <f t="shared" si="24"/>
        <v>1.5</v>
      </c>
      <c r="T141" s="15"/>
      <c r="U141" s="14">
        <f t="shared" si="22"/>
        <v>5.4700000000000006</v>
      </c>
      <c r="V141" s="14">
        <f t="shared" si="22"/>
        <v>5.54</v>
      </c>
      <c r="W141" s="14">
        <f t="shared" si="22"/>
        <v>5.6099999999999994</v>
      </c>
      <c r="X141"/>
      <c r="Y141" s="21">
        <f t="shared" si="18"/>
        <v>2.8049999999999997</v>
      </c>
      <c r="Z141">
        <f t="shared" si="19"/>
        <v>17.624319899999996</v>
      </c>
      <c r="AA141">
        <f t="shared" si="20"/>
        <v>1268.9510327999997</v>
      </c>
      <c r="AB141"/>
      <c r="AC141" s="1">
        <v>7.4868110935199983</v>
      </c>
    </row>
    <row r="142" spans="8:29" hidden="1" x14ac:dyDescent="0.25">
      <c r="H142" s="101">
        <v>25815</v>
      </c>
      <c r="I142" s="17" t="str">
        <f t="shared" si="13"/>
        <v/>
      </c>
      <c r="J142" s="13" t="s">
        <v>45</v>
      </c>
      <c r="K142" s="14">
        <v>2.625</v>
      </c>
      <c r="L142" s="14"/>
      <c r="M142" s="14">
        <v>2.72</v>
      </c>
      <c r="N142" s="14">
        <f t="shared" si="21"/>
        <v>2.8</v>
      </c>
      <c r="O142" s="13">
        <v>2.88</v>
      </c>
      <c r="P142" s="14"/>
      <c r="Q142" s="14">
        <f t="shared" si="23"/>
        <v>1.5</v>
      </c>
      <c r="R142" s="14">
        <v>1.5</v>
      </c>
      <c r="S142" s="14">
        <f t="shared" si="24"/>
        <v>1.5</v>
      </c>
      <c r="T142" s="15"/>
      <c r="U142" s="14">
        <f t="shared" si="22"/>
        <v>5.7200000000000006</v>
      </c>
      <c r="V142" s="14">
        <f t="shared" si="22"/>
        <v>5.8</v>
      </c>
      <c r="W142" s="14">
        <f t="shared" si="22"/>
        <v>5.88</v>
      </c>
      <c r="X142"/>
      <c r="Y142" s="21">
        <f t="shared" si="18"/>
        <v>2.94</v>
      </c>
      <c r="Z142">
        <f t="shared" si="19"/>
        <v>18.4725492</v>
      </c>
      <c r="AA142">
        <f t="shared" si="20"/>
        <v>1330.0235424</v>
      </c>
      <c r="AB142"/>
      <c r="AC142" s="1">
        <v>7.84713890016</v>
      </c>
    </row>
    <row r="143" spans="8:29" hidden="1" x14ac:dyDescent="0.25">
      <c r="H143" s="101">
        <v>21015</v>
      </c>
      <c r="I143" s="17" t="str">
        <f t="shared" si="13"/>
        <v/>
      </c>
      <c r="J143" s="13" t="s">
        <v>46</v>
      </c>
      <c r="K143" s="14">
        <v>2.875</v>
      </c>
      <c r="L143" s="14"/>
      <c r="M143" s="14">
        <v>2.98</v>
      </c>
      <c r="N143" s="14">
        <v>3.06</v>
      </c>
      <c r="O143" s="13">
        <v>3.14</v>
      </c>
      <c r="P143" s="14"/>
      <c r="Q143" s="14">
        <f t="shared" si="23"/>
        <v>1.5</v>
      </c>
      <c r="R143" s="14">
        <v>1.5</v>
      </c>
      <c r="S143" s="14">
        <f t="shared" si="24"/>
        <v>1.5</v>
      </c>
      <c r="T143" s="15"/>
      <c r="U143" s="14">
        <f>M143+Q143*2</f>
        <v>5.98</v>
      </c>
      <c r="V143" s="14">
        <f>N143+R143*2</f>
        <v>6.0600000000000005</v>
      </c>
      <c r="W143" s="14">
        <f>O143+S143*2</f>
        <v>6.1400000000000006</v>
      </c>
      <c r="X143"/>
      <c r="Y143" s="21">
        <f t="shared" si="18"/>
        <v>3.0700000000000003</v>
      </c>
      <c r="Z143">
        <f t="shared" si="19"/>
        <v>19.2893626</v>
      </c>
      <c r="AA143">
        <f t="shared" si="20"/>
        <v>1388.8341072000001</v>
      </c>
      <c r="AB143"/>
      <c r="AC143" s="1">
        <v>8.1941212324800006</v>
      </c>
    </row>
    <row r="144" spans="8:29" hidden="1" x14ac:dyDescent="0.25">
      <c r="H144" s="101">
        <v>31815</v>
      </c>
      <c r="I144" s="17" t="str">
        <f t="shared" si="13"/>
        <v/>
      </c>
      <c r="J144" s="13" t="s">
        <v>47</v>
      </c>
      <c r="K144" s="14">
        <v>3.125</v>
      </c>
      <c r="L144" s="14"/>
      <c r="M144" s="14">
        <v>3.23</v>
      </c>
      <c r="N144" s="14">
        <f t="shared" si="21"/>
        <v>3.31</v>
      </c>
      <c r="O144" s="13">
        <v>3.39</v>
      </c>
      <c r="P144" s="14"/>
      <c r="Q144" s="14">
        <f t="shared" si="23"/>
        <v>1.5</v>
      </c>
      <c r="R144" s="14">
        <v>1.5</v>
      </c>
      <c r="S144" s="14">
        <f t="shared" si="24"/>
        <v>1.5</v>
      </c>
      <c r="T144" s="15"/>
      <c r="U144" s="14">
        <f t="shared" si="22"/>
        <v>6.23</v>
      </c>
      <c r="V144" s="14">
        <f t="shared" si="22"/>
        <v>6.3100000000000005</v>
      </c>
      <c r="W144" s="14">
        <f t="shared" si="22"/>
        <v>6.3900000000000006</v>
      </c>
      <c r="X144"/>
      <c r="Y144" s="21">
        <f t="shared" si="18"/>
        <v>3.1950000000000003</v>
      </c>
      <c r="Z144">
        <f t="shared" si="19"/>
        <v>20.074760100000002</v>
      </c>
      <c r="AA144">
        <f t="shared" si="20"/>
        <v>1445.3827272000001</v>
      </c>
      <c r="AB144"/>
      <c r="AC144" s="1">
        <v>8.5277580904800008</v>
      </c>
    </row>
    <row r="145" spans="8:29" hidden="1" x14ac:dyDescent="0.25">
      <c r="H145" s="101">
        <v>30015</v>
      </c>
      <c r="I145" s="17" t="str">
        <f t="shared" si="13"/>
        <v/>
      </c>
      <c r="J145" s="13" t="s">
        <v>48</v>
      </c>
      <c r="K145" s="14">
        <v>3.5</v>
      </c>
      <c r="L145" s="14"/>
      <c r="M145" s="14">
        <v>3.61</v>
      </c>
      <c r="N145" s="14">
        <f t="shared" si="21"/>
        <v>3.6849999999999996</v>
      </c>
      <c r="O145" s="13">
        <v>3.76</v>
      </c>
      <c r="P145" s="14"/>
      <c r="Q145" s="14">
        <f t="shared" si="23"/>
        <v>1.5</v>
      </c>
      <c r="R145" s="14">
        <v>1.5</v>
      </c>
      <c r="S145" s="14">
        <f t="shared" si="24"/>
        <v>1.5</v>
      </c>
      <c r="T145" s="15"/>
      <c r="U145" s="14">
        <f t="shared" si="22"/>
        <v>6.6099999999999994</v>
      </c>
      <c r="V145" s="14">
        <f t="shared" si="22"/>
        <v>6.6849999999999996</v>
      </c>
      <c r="W145" s="14">
        <f t="shared" si="22"/>
        <v>6.76</v>
      </c>
      <c r="X145"/>
      <c r="Y145" s="21">
        <f t="shared" si="18"/>
        <v>3.38</v>
      </c>
      <c r="Z145">
        <f t="shared" si="19"/>
        <v>21.237148399999999</v>
      </c>
      <c r="AA145">
        <f t="shared" si="20"/>
        <v>1529.0746847999999</v>
      </c>
      <c r="AB145"/>
      <c r="AC145" s="1">
        <v>9.0215406403199996</v>
      </c>
    </row>
    <row r="146" spans="8:29" hidden="1" x14ac:dyDescent="0.25">
      <c r="H146" s="101">
        <v>35815</v>
      </c>
      <c r="I146" s="17" t="str">
        <f t="shared" si="13"/>
        <v/>
      </c>
      <c r="J146" s="13" t="s">
        <v>49</v>
      </c>
      <c r="K146" s="14">
        <v>3.625</v>
      </c>
      <c r="L146" s="14"/>
      <c r="M146" s="14">
        <v>3.74</v>
      </c>
      <c r="N146" s="14">
        <f t="shared" si="21"/>
        <v>3.81</v>
      </c>
      <c r="O146" s="13">
        <v>3.88</v>
      </c>
      <c r="P146" s="14"/>
      <c r="Q146" s="14">
        <f t="shared" si="23"/>
        <v>1.5</v>
      </c>
      <c r="R146" s="14">
        <v>1.5</v>
      </c>
      <c r="S146" s="14">
        <f t="shared" si="24"/>
        <v>1.5</v>
      </c>
      <c r="T146" s="15"/>
      <c r="U146" s="14">
        <f t="shared" si="22"/>
        <v>6.74</v>
      </c>
      <c r="V146" s="14">
        <f t="shared" si="22"/>
        <v>6.8100000000000005</v>
      </c>
      <c r="W146" s="14">
        <f t="shared" si="22"/>
        <v>6.88</v>
      </c>
      <c r="X146"/>
      <c r="Y146" s="21">
        <f t="shared" si="18"/>
        <v>3.44</v>
      </c>
      <c r="Z146">
        <f t="shared" si="19"/>
        <v>21.6141392</v>
      </c>
      <c r="AA146">
        <f t="shared" si="20"/>
        <v>1556.2180224000001</v>
      </c>
      <c r="AB146"/>
      <c r="AC146" s="1">
        <v>9.18168633216</v>
      </c>
    </row>
    <row r="147" spans="8:29" hidden="1" x14ac:dyDescent="0.25">
      <c r="H147" s="101">
        <v>41815</v>
      </c>
      <c r="I147" s="17" t="str">
        <f t="shared" si="13"/>
        <v/>
      </c>
      <c r="J147" s="13" t="s">
        <v>51</v>
      </c>
      <c r="K147" s="14">
        <v>4.125</v>
      </c>
      <c r="L147" s="14"/>
      <c r="M147" s="14">
        <v>4.25</v>
      </c>
      <c r="N147" s="14">
        <f t="shared" si="21"/>
        <v>4.335</v>
      </c>
      <c r="O147" s="13">
        <v>4.42</v>
      </c>
      <c r="P147" s="14"/>
      <c r="Q147" s="14">
        <f t="shared" si="23"/>
        <v>1.5</v>
      </c>
      <c r="R147" s="14">
        <v>1.5</v>
      </c>
      <c r="S147" s="14">
        <f t="shared" si="24"/>
        <v>1.5</v>
      </c>
      <c r="T147" s="15"/>
      <c r="U147" s="14">
        <f t="shared" si="22"/>
        <v>7.25</v>
      </c>
      <c r="V147" s="14">
        <f t="shared" si="22"/>
        <v>7.335</v>
      </c>
      <c r="W147" s="14">
        <f t="shared" si="22"/>
        <v>7.42</v>
      </c>
      <c r="X147"/>
      <c r="Y147" s="21">
        <f t="shared" si="18"/>
        <v>3.71</v>
      </c>
      <c r="Z147">
        <f t="shared" si="19"/>
        <v>23.3105978</v>
      </c>
      <c r="AA147">
        <f t="shared" si="20"/>
        <v>1678.3630416000001</v>
      </c>
      <c r="AB147"/>
      <c r="AC147" s="1">
        <v>9.9023419454399999</v>
      </c>
    </row>
    <row r="148" spans="8:29" hidden="1" x14ac:dyDescent="0.25">
      <c r="H148" s="101">
        <v>40015</v>
      </c>
      <c r="I148" s="17" t="str">
        <f t="shared" si="13"/>
        <v/>
      </c>
      <c r="J148" s="13" t="s">
        <v>52</v>
      </c>
      <c r="K148" s="14">
        <v>4.5</v>
      </c>
      <c r="L148" s="14"/>
      <c r="M148" s="14">
        <v>4.5999999999999996</v>
      </c>
      <c r="N148" s="14">
        <f t="shared" si="21"/>
        <v>4.6899999999999995</v>
      </c>
      <c r="O148" s="13">
        <v>4.78</v>
      </c>
      <c r="P148" s="14"/>
      <c r="Q148" s="14">
        <f t="shared" si="23"/>
        <v>1.5</v>
      </c>
      <c r="R148" s="14">
        <v>1.5</v>
      </c>
      <c r="S148" s="14">
        <f t="shared" si="24"/>
        <v>1.5</v>
      </c>
      <c r="T148" s="15"/>
      <c r="U148" s="14">
        <f t="shared" ref="U148:W162" si="25">M148+Q148*2</f>
        <v>7.6</v>
      </c>
      <c r="V148" s="14">
        <f t="shared" si="25"/>
        <v>7.6899999999999995</v>
      </c>
      <c r="W148" s="14">
        <f t="shared" si="25"/>
        <v>7.78</v>
      </c>
      <c r="X148"/>
      <c r="Y148" s="21">
        <f t="shared" si="18"/>
        <v>3.89</v>
      </c>
      <c r="Z148">
        <f t="shared" si="19"/>
        <v>24.441570200000001</v>
      </c>
      <c r="AA148">
        <f t="shared" si="20"/>
        <v>1759.7930544000001</v>
      </c>
      <c r="AB148"/>
      <c r="AC148" s="1">
        <v>10.382779020960001</v>
      </c>
    </row>
    <row r="149" spans="8:29" hidden="1" x14ac:dyDescent="0.25">
      <c r="H149" s="101">
        <v>50015</v>
      </c>
      <c r="I149" s="17" t="str">
        <f t="shared" si="13"/>
        <v/>
      </c>
      <c r="J149" s="19" t="s">
        <v>56</v>
      </c>
      <c r="K149" s="14">
        <v>5.5629999999999997</v>
      </c>
      <c r="L149" s="14"/>
      <c r="M149" s="14">
        <v>5.67</v>
      </c>
      <c r="N149" s="14">
        <f>(O149+M149)/2</f>
        <v>5.76</v>
      </c>
      <c r="O149" s="13">
        <v>5.85</v>
      </c>
      <c r="P149" s="14"/>
      <c r="Q149" s="14">
        <f>R149-$R$1</f>
        <v>1.5</v>
      </c>
      <c r="R149" s="14">
        <v>1.5</v>
      </c>
      <c r="S149" s="14">
        <f>R149+$R$1</f>
        <v>1.5</v>
      </c>
      <c r="T149" s="15"/>
      <c r="U149" s="14">
        <f t="shared" si="25"/>
        <v>8.67</v>
      </c>
      <c r="V149" s="14">
        <f t="shared" si="25"/>
        <v>8.76</v>
      </c>
      <c r="W149" s="14">
        <f t="shared" si="25"/>
        <v>8.85</v>
      </c>
      <c r="X149"/>
      <c r="Y149" s="21">
        <f t="shared" si="18"/>
        <v>4.4249999999999998</v>
      </c>
      <c r="Z149">
        <f t="shared" si="19"/>
        <v>27.803071499999998</v>
      </c>
      <c r="AA149">
        <f t="shared" si="20"/>
        <v>2001.8211479999998</v>
      </c>
      <c r="AB149"/>
      <c r="AC149" s="1">
        <v>11.810744773199998</v>
      </c>
    </row>
    <row r="150" spans="8:29" hidden="1" x14ac:dyDescent="0.25">
      <c r="H150" s="101">
        <v>60015</v>
      </c>
      <c r="I150" s="17" t="str">
        <f t="shared" si="13"/>
        <v/>
      </c>
      <c r="J150" s="19" t="s">
        <v>54</v>
      </c>
      <c r="K150" s="14">
        <v>6.625</v>
      </c>
      <c r="L150" s="14"/>
      <c r="M150" s="14">
        <v>6.73</v>
      </c>
      <c r="N150" s="14">
        <v>6.83</v>
      </c>
      <c r="O150" s="13">
        <v>6.93</v>
      </c>
      <c r="P150" s="14"/>
      <c r="Q150" s="14">
        <v>1.5</v>
      </c>
      <c r="R150" s="14">
        <v>1.5</v>
      </c>
      <c r="S150" s="14">
        <v>1.5</v>
      </c>
      <c r="T150" s="15"/>
      <c r="U150" s="14">
        <f t="shared" si="25"/>
        <v>9.73</v>
      </c>
      <c r="V150" s="14">
        <f t="shared" si="25"/>
        <v>9.83</v>
      </c>
      <c r="W150" s="14">
        <f t="shared" si="25"/>
        <v>9.93</v>
      </c>
      <c r="X150"/>
      <c r="Y150" s="21">
        <f t="shared" si="18"/>
        <v>4.9649999999999999</v>
      </c>
      <c r="Z150">
        <f t="shared" si="19"/>
        <v>31.195988699999997</v>
      </c>
      <c r="AA150">
        <f t="shared" si="20"/>
        <v>2246.1111864</v>
      </c>
      <c r="AB150"/>
      <c r="AC150" s="1">
        <v>13.25205599976</v>
      </c>
    </row>
    <row r="151" spans="8:29" hidden="1" x14ac:dyDescent="0.25">
      <c r="H151" s="101">
        <v>3820</v>
      </c>
      <c r="I151" s="17" t="str">
        <f t="shared" si="13"/>
        <v/>
      </c>
      <c r="J151" s="13" t="s">
        <v>34</v>
      </c>
      <c r="K151" s="14">
        <v>0.375</v>
      </c>
      <c r="L151" s="14"/>
      <c r="M151" s="14">
        <v>0.42</v>
      </c>
      <c r="N151" s="14">
        <f t="shared" ref="N151:N168" si="26">(O151+M151)/2</f>
        <v>0.45999999999999996</v>
      </c>
      <c r="O151" s="14">
        <v>0.5</v>
      </c>
      <c r="P151" s="14"/>
      <c r="Q151" s="14">
        <f t="shared" ref="Q151:Q170" si="27">R151-$D$4</f>
        <v>2</v>
      </c>
      <c r="R151" s="14">
        <v>2</v>
      </c>
      <c r="S151" s="14">
        <f t="shared" ref="S151:S170" si="28">R151+$D$4</f>
        <v>2</v>
      </c>
      <c r="T151" s="15"/>
      <c r="U151" s="14">
        <f t="shared" si="25"/>
        <v>4.42</v>
      </c>
      <c r="V151" s="14">
        <f t="shared" si="25"/>
        <v>4.46</v>
      </c>
      <c r="W151" s="14">
        <f t="shared" si="25"/>
        <v>4.5</v>
      </c>
      <c r="X151"/>
      <c r="Y151" s="21">
        <f t="shared" si="18"/>
        <v>2.25</v>
      </c>
      <c r="Z151">
        <f t="shared" si="19"/>
        <v>14.137155</v>
      </c>
      <c r="AA151">
        <f t="shared" si="20"/>
        <v>1017.8751600000001</v>
      </c>
      <c r="AB151"/>
      <c r="AC151" s="1">
        <v>6.0054634440000001</v>
      </c>
    </row>
    <row r="152" spans="8:29" hidden="1" x14ac:dyDescent="0.25">
      <c r="H152" s="101">
        <v>1220</v>
      </c>
      <c r="I152" s="17" t="str">
        <f t="shared" si="13"/>
        <v/>
      </c>
      <c r="J152" s="13" t="s">
        <v>35</v>
      </c>
      <c r="K152" s="14">
        <v>0.5</v>
      </c>
      <c r="L152" s="14"/>
      <c r="M152" s="14">
        <v>0.56000000000000005</v>
      </c>
      <c r="N152" s="14">
        <f t="shared" si="26"/>
        <v>0.60000000000000009</v>
      </c>
      <c r="O152" s="14">
        <v>0.64</v>
      </c>
      <c r="P152" s="14"/>
      <c r="Q152" s="14">
        <f t="shared" si="27"/>
        <v>2</v>
      </c>
      <c r="R152" s="14">
        <v>2</v>
      </c>
      <c r="S152" s="14">
        <f t="shared" si="28"/>
        <v>2</v>
      </c>
      <c r="T152" s="15"/>
      <c r="U152" s="14">
        <f t="shared" si="25"/>
        <v>4.5600000000000005</v>
      </c>
      <c r="V152" s="14">
        <f t="shared" si="25"/>
        <v>4.5999999999999996</v>
      </c>
      <c r="W152" s="14">
        <f t="shared" si="25"/>
        <v>4.6399999999999997</v>
      </c>
      <c r="X152"/>
      <c r="Y152" s="21">
        <f t="shared" si="18"/>
        <v>2.3199999999999998</v>
      </c>
      <c r="Z152">
        <f t="shared" si="19"/>
        <v>14.576977599999999</v>
      </c>
      <c r="AA152">
        <f t="shared" si="20"/>
        <v>1049.5423871999999</v>
      </c>
      <c r="AB152"/>
      <c r="AC152" s="1">
        <v>6.1923000844799994</v>
      </c>
    </row>
    <row r="153" spans="8:29" hidden="1" x14ac:dyDescent="0.25">
      <c r="H153" s="101">
        <v>5820</v>
      </c>
      <c r="I153" s="17" t="str">
        <f t="shared" si="13"/>
        <v/>
      </c>
      <c r="J153" s="13" t="s">
        <v>36</v>
      </c>
      <c r="K153" s="14">
        <v>0.625</v>
      </c>
      <c r="L153" s="14"/>
      <c r="M153" s="14">
        <v>0.71</v>
      </c>
      <c r="N153" s="14">
        <f t="shared" si="26"/>
        <v>0.75</v>
      </c>
      <c r="O153" s="14">
        <v>0.79</v>
      </c>
      <c r="P153" s="14"/>
      <c r="Q153" s="14">
        <f t="shared" si="27"/>
        <v>2</v>
      </c>
      <c r="R153" s="14">
        <v>2</v>
      </c>
      <c r="S153" s="14">
        <f t="shared" si="28"/>
        <v>2</v>
      </c>
      <c r="T153" s="15"/>
      <c r="U153" s="14">
        <f t="shared" si="25"/>
        <v>4.71</v>
      </c>
      <c r="V153" s="14">
        <f t="shared" si="25"/>
        <v>4.75</v>
      </c>
      <c r="W153" s="14">
        <f t="shared" si="25"/>
        <v>4.79</v>
      </c>
      <c r="X153"/>
      <c r="Y153" s="21">
        <f t="shared" si="18"/>
        <v>2.395</v>
      </c>
      <c r="Z153">
        <f t="shared" si="19"/>
        <v>15.048216099999999</v>
      </c>
      <c r="AA153">
        <f t="shared" si="20"/>
        <v>1083.4715592</v>
      </c>
      <c r="AB153"/>
      <c r="AC153" s="1">
        <v>6.3924821992799998</v>
      </c>
    </row>
    <row r="154" spans="8:29" hidden="1" x14ac:dyDescent="0.25">
      <c r="H154" s="101">
        <v>3420</v>
      </c>
      <c r="I154" s="17" t="str">
        <f t="shared" si="13"/>
        <v/>
      </c>
      <c r="J154" s="13" t="s">
        <v>37</v>
      </c>
      <c r="K154" s="14">
        <v>0.75</v>
      </c>
      <c r="L154" s="14"/>
      <c r="M154" s="14">
        <v>0.81</v>
      </c>
      <c r="N154" s="14">
        <f t="shared" si="26"/>
        <v>0.8600000000000001</v>
      </c>
      <c r="O154" s="14">
        <v>0.91</v>
      </c>
      <c r="P154" s="14"/>
      <c r="Q154" s="14">
        <f t="shared" si="27"/>
        <v>2</v>
      </c>
      <c r="R154" s="14">
        <v>2</v>
      </c>
      <c r="S154" s="14">
        <f t="shared" si="28"/>
        <v>2</v>
      </c>
      <c r="T154" s="15"/>
      <c r="U154" s="14">
        <f t="shared" si="25"/>
        <v>4.8100000000000005</v>
      </c>
      <c r="V154" s="14">
        <f t="shared" si="25"/>
        <v>4.8600000000000003</v>
      </c>
      <c r="W154" s="14">
        <f t="shared" si="25"/>
        <v>4.91</v>
      </c>
      <c r="X154"/>
      <c r="Y154" s="21">
        <f t="shared" si="18"/>
        <v>2.4550000000000001</v>
      </c>
      <c r="Z154">
        <f t="shared" si="19"/>
        <v>15.425206899999999</v>
      </c>
      <c r="AA154">
        <f t="shared" si="20"/>
        <v>1110.6148968</v>
      </c>
      <c r="AB154"/>
      <c r="AC154" s="1">
        <v>6.5526278911200002</v>
      </c>
    </row>
    <row r="155" spans="8:29" hidden="1" x14ac:dyDescent="0.25">
      <c r="H155" s="101">
        <v>7820</v>
      </c>
      <c r="I155" s="17" t="str">
        <f t="shared" si="13"/>
        <v/>
      </c>
      <c r="J155" s="13" t="s">
        <v>38</v>
      </c>
      <c r="K155" s="14">
        <v>0.875</v>
      </c>
      <c r="L155" s="14"/>
      <c r="M155" s="14">
        <v>0.94</v>
      </c>
      <c r="N155" s="14">
        <f t="shared" si="26"/>
        <v>0.995</v>
      </c>
      <c r="O155" s="14">
        <v>1.05</v>
      </c>
      <c r="P155" s="14"/>
      <c r="Q155" s="14">
        <f t="shared" si="27"/>
        <v>2</v>
      </c>
      <c r="R155" s="14">
        <v>2</v>
      </c>
      <c r="S155" s="14">
        <f t="shared" si="28"/>
        <v>2</v>
      </c>
      <c r="T155" s="15"/>
      <c r="U155" s="14">
        <f t="shared" si="25"/>
        <v>4.9399999999999995</v>
      </c>
      <c r="V155" s="14">
        <f t="shared" si="25"/>
        <v>4.9950000000000001</v>
      </c>
      <c r="W155" s="14">
        <f t="shared" si="25"/>
        <v>5.05</v>
      </c>
      <c r="X155"/>
      <c r="Y155" s="21">
        <f t="shared" si="18"/>
        <v>2.5249999999999999</v>
      </c>
      <c r="Z155">
        <f t="shared" si="19"/>
        <v>15.865029499999999</v>
      </c>
      <c r="AA155">
        <f t="shared" si="20"/>
        <v>1142.2821239999998</v>
      </c>
      <c r="AB155"/>
      <c r="AC155" s="1">
        <v>6.7394645315999986</v>
      </c>
    </row>
    <row r="156" spans="8:29" hidden="1" x14ac:dyDescent="0.25">
      <c r="H156" s="101">
        <v>11820</v>
      </c>
      <c r="I156" s="17" t="str">
        <f t="shared" si="13"/>
        <v/>
      </c>
      <c r="J156" s="13" t="s">
        <v>39</v>
      </c>
      <c r="K156" s="14">
        <v>1.125</v>
      </c>
      <c r="L156" s="14"/>
      <c r="M156" s="14">
        <v>1.2</v>
      </c>
      <c r="N156" s="14">
        <f t="shared" si="26"/>
        <v>1.2549999999999999</v>
      </c>
      <c r="O156" s="14">
        <v>1.31</v>
      </c>
      <c r="P156" s="14"/>
      <c r="Q156" s="14">
        <f t="shared" si="27"/>
        <v>2</v>
      </c>
      <c r="R156" s="14">
        <v>2</v>
      </c>
      <c r="S156" s="14">
        <f t="shared" si="28"/>
        <v>2</v>
      </c>
      <c r="T156" s="15"/>
      <c r="U156" s="14">
        <f t="shared" si="25"/>
        <v>5.2</v>
      </c>
      <c r="V156" s="14">
        <f t="shared" si="25"/>
        <v>5.2549999999999999</v>
      </c>
      <c r="W156" s="14">
        <f t="shared" si="25"/>
        <v>5.3100000000000005</v>
      </c>
      <c r="X156"/>
      <c r="Y156" s="21">
        <f t="shared" si="18"/>
        <v>2.6550000000000002</v>
      </c>
      <c r="Z156">
        <f t="shared" si="19"/>
        <v>16.681842899999999</v>
      </c>
      <c r="AA156">
        <f t="shared" si="20"/>
        <v>1201.0926887999999</v>
      </c>
      <c r="AB156"/>
      <c r="AC156" s="1">
        <v>7.0864468639199991</v>
      </c>
    </row>
    <row r="157" spans="8:29" hidden="1" x14ac:dyDescent="0.25">
      <c r="H157" s="101">
        <v>13820</v>
      </c>
      <c r="I157" s="17" t="str">
        <f t="shared" si="13"/>
        <v/>
      </c>
      <c r="J157" s="13" t="s">
        <v>40</v>
      </c>
      <c r="K157" s="14">
        <v>1.375</v>
      </c>
      <c r="L157" s="14"/>
      <c r="M157" s="14">
        <v>1.45</v>
      </c>
      <c r="N157" s="14">
        <f t="shared" si="26"/>
        <v>1.51</v>
      </c>
      <c r="O157" s="14">
        <v>1.57</v>
      </c>
      <c r="P157" s="14"/>
      <c r="Q157" s="14">
        <f t="shared" si="27"/>
        <v>2</v>
      </c>
      <c r="R157" s="14">
        <v>2</v>
      </c>
      <c r="S157" s="14">
        <f t="shared" si="28"/>
        <v>2</v>
      </c>
      <c r="T157" s="15"/>
      <c r="U157" s="14">
        <f t="shared" si="25"/>
        <v>5.45</v>
      </c>
      <c r="V157" s="14">
        <f t="shared" si="25"/>
        <v>5.51</v>
      </c>
      <c r="W157" s="14">
        <f t="shared" si="25"/>
        <v>5.57</v>
      </c>
      <c r="X157"/>
      <c r="Y157" s="21">
        <f t="shared" si="18"/>
        <v>2.7850000000000001</v>
      </c>
      <c r="Z157">
        <f t="shared" si="19"/>
        <v>17.4986563</v>
      </c>
      <c r="AA157">
        <f t="shared" si="20"/>
        <v>1259.9032536</v>
      </c>
      <c r="AB157"/>
      <c r="AC157" s="1">
        <v>7.4334291962399996</v>
      </c>
    </row>
    <row r="158" spans="8:29" hidden="1" x14ac:dyDescent="0.25">
      <c r="H158" s="101">
        <v>15820</v>
      </c>
      <c r="I158" s="17" t="str">
        <f t="shared" si="13"/>
        <v/>
      </c>
      <c r="J158" s="13" t="s">
        <v>41</v>
      </c>
      <c r="K158" s="14">
        <v>1.625</v>
      </c>
      <c r="L158" s="14"/>
      <c r="M158" s="14">
        <v>1.71</v>
      </c>
      <c r="N158" s="14">
        <f t="shared" si="26"/>
        <v>1.77</v>
      </c>
      <c r="O158" s="18">
        <v>1.83</v>
      </c>
      <c r="P158" s="14"/>
      <c r="Q158" s="14">
        <f t="shared" si="27"/>
        <v>2</v>
      </c>
      <c r="R158" s="14">
        <v>2</v>
      </c>
      <c r="S158" s="14">
        <f t="shared" si="28"/>
        <v>2</v>
      </c>
      <c r="T158" s="15"/>
      <c r="U158" s="14">
        <f t="shared" si="25"/>
        <v>5.71</v>
      </c>
      <c r="V158" s="14">
        <f t="shared" si="25"/>
        <v>5.77</v>
      </c>
      <c r="W158" s="14">
        <f t="shared" si="25"/>
        <v>5.83</v>
      </c>
      <c r="X158"/>
      <c r="Y158" s="21">
        <f t="shared" si="18"/>
        <v>2.915</v>
      </c>
      <c r="Z158">
        <f t="shared" si="19"/>
        <v>18.315469700000001</v>
      </c>
      <c r="AA158">
        <f t="shared" si="20"/>
        <v>1318.7138184</v>
      </c>
      <c r="AB158"/>
      <c r="AC158" s="1">
        <v>7.7804115285600002</v>
      </c>
    </row>
    <row r="159" spans="8:29" hidden="1" x14ac:dyDescent="0.25">
      <c r="H159" s="101">
        <v>11020</v>
      </c>
      <c r="I159" s="17" t="str">
        <f t="shared" si="13"/>
        <v/>
      </c>
      <c r="J159" s="13" t="s">
        <v>42</v>
      </c>
      <c r="K159" s="14">
        <v>1.9</v>
      </c>
      <c r="L159" s="14"/>
      <c r="M159" s="14">
        <v>1.97</v>
      </c>
      <c r="N159" s="14">
        <f t="shared" si="26"/>
        <v>2.0299999999999998</v>
      </c>
      <c r="O159" s="18">
        <v>2.09</v>
      </c>
      <c r="P159" s="14"/>
      <c r="Q159" s="14">
        <f t="shared" si="27"/>
        <v>2</v>
      </c>
      <c r="R159" s="14">
        <v>2</v>
      </c>
      <c r="S159" s="14">
        <f t="shared" si="28"/>
        <v>2</v>
      </c>
      <c r="T159" s="15"/>
      <c r="U159" s="14">
        <f t="shared" si="25"/>
        <v>5.97</v>
      </c>
      <c r="V159" s="14">
        <f t="shared" si="25"/>
        <v>6.0299999999999994</v>
      </c>
      <c r="W159" s="14">
        <f t="shared" si="25"/>
        <v>6.09</v>
      </c>
      <c r="X159"/>
      <c r="Y159" s="21">
        <f t="shared" si="18"/>
        <v>3.0449999999999999</v>
      </c>
      <c r="Z159">
        <f t="shared" si="19"/>
        <v>19.132283099999999</v>
      </c>
      <c r="AA159">
        <f t="shared" si="20"/>
        <v>1377.5243831999999</v>
      </c>
      <c r="AB159"/>
      <c r="AC159" s="1">
        <v>8.1273938608799998</v>
      </c>
    </row>
    <row r="160" spans="8:29" hidden="1" x14ac:dyDescent="0.25">
      <c r="H160" s="101">
        <v>21820</v>
      </c>
      <c r="I160" s="17" t="str">
        <f t="shared" si="13"/>
        <v/>
      </c>
      <c r="J160" s="13" t="s">
        <v>43</v>
      </c>
      <c r="K160" s="14">
        <v>2.125</v>
      </c>
      <c r="L160" s="14"/>
      <c r="M160" s="14">
        <v>2.2200000000000002</v>
      </c>
      <c r="N160" s="14">
        <f t="shared" si="26"/>
        <v>2.2800000000000002</v>
      </c>
      <c r="O160" s="18">
        <v>2.34</v>
      </c>
      <c r="P160" s="14"/>
      <c r="Q160" s="14">
        <f t="shared" si="27"/>
        <v>2</v>
      </c>
      <c r="R160" s="14">
        <v>2</v>
      </c>
      <c r="S160" s="14">
        <f t="shared" si="28"/>
        <v>2</v>
      </c>
      <c r="T160" s="15"/>
      <c r="U160" s="14">
        <f t="shared" si="25"/>
        <v>6.2200000000000006</v>
      </c>
      <c r="V160" s="14">
        <f t="shared" si="25"/>
        <v>6.28</v>
      </c>
      <c r="W160" s="14">
        <f t="shared" si="25"/>
        <v>6.34</v>
      </c>
      <c r="X160"/>
      <c r="Y160" s="21">
        <f t="shared" si="18"/>
        <v>3.17</v>
      </c>
      <c r="Z160">
        <f t="shared" si="19"/>
        <v>19.917680599999997</v>
      </c>
      <c r="AA160">
        <f t="shared" si="20"/>
        <v>1434.0730031999997</v>
      </c>
      <c r="AB160"/>
      <c r="AC160" s="1">
        <v>8.4610307188799982</v>
      </c>
    </row>
    <row r="161" spans="8:29" hidden="1" x14ac:dyDescent="0.25">
      <c r="H161" s="101">
        <v>20020</v>
      </c>
      <c r="I161" s="17" t="str">
        <f t="shared" si="13"/>
        <v/>
      </c>
      <c r="J161" s="13" t="s">
        <v>44</v>
      </c>
      <c r="K161" s="14">
        <v>2.375</v>
      </c>
      <c r="L161" s="14"/>
      <c r="M161" s="14">
        <v>2.4700000000000002</v>
      </c>
      <c r="N161" s="14">
        <f t="shared" si="26"/>
        <v>2.54</v>
      </c>
      <c r="O161" s="14">
        <v>2.61</v>
      </c>
      <c r="P161" s="14"/>
      <c r="Q161" s="14">
        <f t="shared" si="27"/>
        <v>2</v>
      </c>
      <c r="R161" s="14">
        <v>2</v>
      </c>
      <c r="S161" s="14">
        <f t="shared" si="28"/>
        <v>2</v>
      </c>
      <c r="T161" s="15"/>
      <c r="U161" s="14">
        <f t="shared" si="25"/>
        <v>6.4700000000000006</v>
      </c>
      <c r="V161" s="14">
        <f t="shared" si="25"/>
        <v>6.54</v>
      </c>
      <c r="W161" s="14">
        <f t="shared" si="25"/>
        <v>6.6099999999999994</v>
      </c>
      <c r="X161"/>
      <c r="Y161" s="21">
        <f t="shared" si="18"/>
        <v>3.3049999999999997</v>
      </c>
      <c r="Z161">
        <f t="shared" si="19"/>
        <v>20.765909899999997</v>
      </c>
      <c r="AA161">
        <f t="shared" si="20"/>
        <v>1495.1455127999998</v>
      </c>
      <c r="AB161"/>
      <c r="AC161" s="1">
        <v>8.8213585255199991</v>
      </c>
    </row>
    <row r="162" spans="8:29" hidden="1" x14ac:dyDescent="0.25">
      <c r="H162" s="101">
        <v>25820</v>
      </c>
      <c r="I162" s="17" t="str">
        <f t="shared" si="13"/>
        <v/>
      </c>
      <c r="J162" s="13" t="s">
        <v>45</v>
      </c>
      <c r="K162" s="14">
        <v>2.625</v>
      </c>
      <c r="L162" s="14"/>
      <c r="M162" s="14">
        <v>2.72</v>
      </c>
      <c r="N162" s="14">
        <f t="shared" si="26"/>
        <v>2.8</v>
      </c>
      <c r="O162" s="13">
        <v>2.88</v>
      </c>
      <c r="P162" s="14"/>
      <c r="Q162" s="14">
        <f t="shared" si="27"/>
        <v>2</v>
      </c>
      <c r="R162" s="14">
        <v>2</v>
      </c>
      <c r="S162" s="14">
        <f t="shared" si="28"/>
        <v>2</v>
      </c>
      <c r="T162" s="15"/>
      <c r="U162" s="14">
        <f t="shared" si="25"/>
        <v>6.7200000000000006</v>
      </c>
      <c r="V162" s="14">
        <f t="shared" si="25"/>
        <v>6.8</v>
      </c>
      <c r="W162" s="14">
        <f t="shared" si="25"/>
        <v>6.88</v>
      </c>
      <c r="X162"/>
      <c r="Y162" s="21">
        <f t="shared" si="18"/>
        <v>3.44</v>
      </c>
      <c r="Z162">
        <f t="shared" si="19"/>
        <v>21.6141392</v>
      </c>
      <c r="AA162">
        <f t="shared" si="20"/>
        <v>1556.2180224000001</v>
      </c>
      <c r="AB162"/>
      <c r="AC162" s="1">
        <v>9.18168633216</v>
      </c>
    </row>
    <row r="163" spans="8:29" hidden="1" x14ac:dyDescent="0.25">
      <c r="H163" s="101">
        <v>21020</v>
      </c>
      <c r="I163" s="17" t="str">
        <f t="shared" si="13"/>
        <v/>
      </c>
      <c r="J163" s="13" t="s">
        <v>46</v>
      </c>
      <c r="K163" s="14">
        <v>2.875</v>
      </c>
      <c r="L163" s="14"/>
      <c r="M163" s="14">
        <v>2.98</v>
      </c>
      <c r="N163" s="14">
        <v>3.06</v>
      </c>
      <c r="O163" s="13">
        <v>3.14</v>
      </c>
      <c r="P163" s="14"/>
      <c r="Q163" s="14">
        <f t="shared" si="27"/>
        <v>2</v>
      </c>
      <c r="R163" s="14">
        <v>2</v>
      </c>
      <c r="S163" s="14">
        <f t="shared" si="28"/>
        <v>2</v>
      </c>
      <c r="T163" s="15"/>
      <c r="U163" s="14">
        <f>M163+Q163*2</f>
        <v>6.98</v>
      </c>
      <c r="V163" s="14">
        <f>N163+R163*2</f>
        <v>7.0600000000000005</v>
      </c>
      <c r="W163" s="14">
        <f>O163+S163*2</f>
        <v>7.1400000000000006</v>
      </c>
      <c r="X163"/>
      <c r="Y163" s="21">
        <f t="shared" si="18"/>
        <v>3.5700000000000003</v>
      </c>
      <c r="Z163">
        <f t="shared" si="19"/>
        <v>22.430952600000001</v>
      </c>
      <c r="AA163">
        <f t="shared" si="20"/>
        <v>1615.0285872000002</v>
      </c>
      <c r="AB163"/>
      <c r="AC163" s="1">
        <v>9.5286686644800014</v>
      </c>
    </row>
    <row r="164" spans="8:29" hidden="1" x14ac:dyDescent="0.25">
      <c r="H164" s="101">
        <v>31820</v>
      </c>
      <c r="I164" s="17" t="str">
        <f t="shared" si="13"/>
        <v/>
      </c>
      <c r="J164" s="13" t="s">
        <v>47</v>
      </c>
      <c r="K164" s="14">
        <v>3.125</v>
      </c>
      <c r="L164" s="14"/>
      <c r="M164" s="14">
        <v>3.23</v>
      </c>
      <c r="N164" s="14">
        <f t="shared" si="26"/>
        <v>3.31</v>
      </c>
      <c r="O164" s="13">
        <v>3.39</v>
      </c>
      <c r="P164" s="14"/>
      <c r="Q164" s="14">
        <f t="shared" si="27"/>
        <v>2</v>
      </c>
      <c r="R164" s="14">
        <v>2</v>
      </c>
      <c r="S164" s="14">
        <f t="shared" si="28"/>
        <v>2</v>
      </c>
      <c r="T164" s="15"/>
      <c r="U164" s="14">
        <f t="shared" ref="U164:W167" si="29">M164+Q164*2</f>
        <v>7.23</v>
      </c>
      <c r="V164" s="14">
        <f t="shared" si="29"/>
        <v>7.3100000000000005</v>
      </c>
      <c r="W164" s="14">
        <f t="shared" si="29"/>
        <v>7.3900000000000006</v>
      </c>
      <c r="X164"/>
      <c r="Y164" s="21">
        <f t="shared" si="18"/>
        <v>3.6950000000000003</v>
      </c>
      <c r="Z164">
        <f t="shared" si="19"/>
        <v>23.2163501</v>
      </c>
      <c r="AA164">
        <f t="shared" si="20"/>
        <v>1671.5772072</v>
      </c>
      <c r="AB164"/>
      <c r="AC164" s="1">
        <v>9.8623055224799998</v>
      </c>
    </row>
    <row r="165" spans="8:29" hidden="1" x14ac:dyDescent="0.25">
      <c r="H165" s="101">
        <v>30020</v>
      </c>
      <c r="I165" s="17" t="str">
        <f t="shared" si="13"/>
        <v/>
      </c>
      <c r="J165" s="13" t="s">
        <v>48</v>
      </c>
      <c r="K165" s="14">
        <v>3.5</v>
      </c>
      <c r="L165" s="14"/>
      <c r="M165" s="14">
        <v>3.61</v>
      </c>
      <c r="N165" s="14">
        <f t="shared" si="26"/>
        <v>3.6849999999999996</v>
      </c>
      <c r="O165" s="13">
        <v>3.76</v>
      </c>
      <c r="P165" s="14"/>
      <c r="Q165" s="14">
        <f t="shared" si="27"/>
        <v>2</v>
      </c>
      <c r="R165" s="14">
        <v>2</v>
      </c>
      <c r="S165" s="14">
        <f t="shared" si="28"/>
        <v>2</v>
      </c>
      <c r="T165" s="15"/>
      <c r="U165" s="14">
        <f t="shared" si="29"/>
        <v>7.6099999999999994</v>
      </c>
      <c r="V165" s="14">
        <f t="shared" si="29"/>
        <v>7.6849999999999996</v>
      </c>
      <c r="W165" s="14">
        <f t="shared" si="29"/>
        <v>7.76</v>
      </c>
      <c r="X165"/>
      <c r="Y165" s="21">
        <f t="shared" si="18"/>
        <v>3.88</v>
      </c>
      <c r="Z165">
        <f t="shared" si="19"/>
        <v>24.3787384</v>
      </c>
      <c r="AA165">
        <f t="shared" si="20"/>
        <v>1755.2691648</v>
      </c>
      <c r="AB165"/>
      <c r="AC165" s="1">
        <v>10.35608807232</v>
      </c>
    </row>
    <row r="166" spans="8:29" hidden="1" x14ac:dyDescent="0.25">
      <c r="H166" s="101">
        <v>35820</v>
      </c>
      <c r="I166" s="17" t="str">
        <f t="shared" si="13"/>
        <v/>
      </c>
      <c r="J166" s="13" t="s">
        <v>49</v>
      </c>
      <c r="K166" s="14">
        <v>3.625</v>
      </c>
      <c r="L166" s="14"/>
      <c r="M166" s="14">
        <v>3.74</v>
      </c>
      <c r="N166" s="14">
        <f t="shared" si="26"/>
        <v>3.81</v>
      </c>
      <c r="O166" s="13">
        <v>3.88</v>
      </c>
      <c r="P166" s="14"/>
      <c r="Q166" s="14">
        <f t="shared" si="27"/>
        <v>2</v>
      </c>
      <c r="R166" s="14">
        <v>2</v>
      </c>
      <c r="S166" s="14">
        <f t="shared" si="28"/>
        <v>2</v>
      </c>
      <c r="T166" s="15"/>
      <c r="U166" s="14">
        <f t="shared" si="29"/>
        <v>7.74</v>
      </c>
      <c r="V166" s="14">
        <f t="shared" si="29"/>
        <v>7.8100000000000005</v>
      </c>
      <c r="W166" s="14">
        <f t="shared" si="29"/>
        <v>7.88</v>
      </c>
      <c r="X166"/>
      <c r="Y166" s="21">
        <f t="shared" si="18"/>
        <v>3.94</v>
      </c>
      <c r="Z166">
        <f t="shared" si="19"/>
        <v>24.755729199999998</v>
      </c>
      <c r="AA166">
        <f t="shared" si="20"/>
        <v>1782.4125023999998</v>
      </c>
      <c r="AB166"/>
      <c r="AC166" s="1">
        <v>10.516233764159999</v>
      </c>
    </row>
    <row r="167" spans="8:29" hidden="1" x14ac:dyDescent="0.25">
      <c r="H167" s="101">
        <v>41820</v>
      </c>
      <c r="I167" s="17" t="str">
        <f t="shared" si="13"/>
        <v/>
      </c>
      <c r="J167" s="13" t="s">
        <v>51</v>
      </c>
      <c r="K167" s="14">
        <v>4.125</v>
      </c>
      <c r="L167" s="14"/>
      <c r="M167" s="14">
        <v>4.25</v>
      </c>
      <c r="N167" s="14">
        <f t="shared" si="26"/>
        <v>4.335</v>
      </c>
      <c r="O167" s="13">
        <v>4.42</v>
      </c>
      <c r="P167" s="14"/>
      <c r="Q167" s="14">
        <f t="shared" si="27"/>
        <v>2</v>
      </c>
      <c r="R167" s="14">
        <v>2</v>
      </c>
      <c r="S167" s="14">
        <f t="shared" si="28"/>
        <v>2</v>
      </c>
      <c r="T167" s="15"/>
      <c r="U167" s="14">
        <f t="shared" si="29"/>
        <v>8.25</v>
      </c>
      <c r="V167" s="14">
        <f t="shared" si="29"/>
        <v>8.3350000000000009</v>
      </c>
      <c r="W167" s="14">
        <f t="shared" si="29"/>
        <v>8.42</v>
      </c>
      <c r="X167"/>
      <c r="Y167" s="21">
        <f t="shared" si="18"/>
        <v>4.21</v>
      </c>
      <c r="Z167">
        <f t="shared" si="19"/>
        <v>26.452187799999997</v>
      </c>
      <c r="AA167">
        <f t="shared" si="20"/>
        <v>1904.5575215999997</v>
      </c>
      <c r="AB167"/>
      <c r="AC167" s="1">
        <v>11.236889377439999</v>
      </c>
    </row>
    <row r="168" spans="8:29" hidden="1" x14ac:dyDescent="0.25">
      <c r="H168" s="101">
        <v>40020</v>
      </c>
      <c r="I168" s="17" t="str">
        <f t="shared" si="13"/>
        <v/>
      </c>
      <c r="J168" s="13" t="s">
        <v>52</v>
      </c>
      <c r="K168" s="14">
        <v>4.5</v>
      </c>
      <c r="L168" s="14"/>
      <c r="M168" s="14">
        <v>4.5999999999999996</v>
      </c>
      <c r="N168" s="14">
        <f t="shared" si="26"/>
        <v>4.6899999999999995</v>
      </c>
      <c r="O168" s="13">
        <v>4.78</v>
      </c>
      <c r="P168" s="14"/>
      <c r="Q168" s="14">
        <f t="shared" si="27"/>
        <v>2</v>
      </c>
      <c r="R168" s="14">
        <v>2</v>
      </c>
      <c r="S168" s="14">
        <f t="shared" si="28"/>
        <v>2</v>
      </c>
      <c r="T168" s="15"/>
      <c r="U168" s="14">
        <f>M168+Q168*2</f>
        <v>8.6</v>
      </c>
      <c r="V168" s="14">
        <f>N168+R168*2</f>
        <v>8.69</v>
      </c>
      <c r="W168" s="14">
        <f>O168+S168*2</f>
        <v>8.7800000000000011</v>
      </c>
      <c r="X168"/>
      <c r="Y168" s="21">
        <f t="shared" si="18"/>
        <v>4.3900000000000006</v>
      </c>
      <c r="Z168">
        <f t="shared" si="19"/>
        <v>27.583160200000002</v>
      </c>
      <c r="AA168">
        <f t="shared" si="20"/>
        <v>1985.9875344000002</v>
      </c>
      <c r="AB168"/>
      <c r="AC168" s="1">
        <v>11.71732645296</v>
      </c>
    </row>
    <row r="169" spans="8:29" hidden="1" x14ac:dyDescent="0.25">
      <c r="H169" s="101">
        <v>50020</v>
      </c>
      <c r="I169" s="17" t="str">
        <f t="shared" si="13"/>
        <v/>
      </c>
      <c r="J169" s="13" t="s">
        <v>56</v>
      </c>
      <c r="K169" s="14">
        <v>5.5629999999999997</v>
      </c>
      <c r="L169" s="14"/>
      <c r="M169" s="14">
        <v>5.67</v>
      </c>
      <c r="N169" s="14">
        <v>5.76</v>
      </c>
      <c r="O169" s="13">
        <v>5.85</v>
      </c>
      <c r="P169" s="14"/>
      <c r="Q169" s="14">
        <f t="shared" si="27"/>
        <v>2</v>
      </c>
      <c r="R169" s="14">
        <v>2</v>
      </c>
      <c r="S169" s="14">
        <f t="shared" si="28"/>
        <v>2</v>
      </c>
      <c r="T169" s="15"/>
      <c r="U169" s="14">
        <f t="shared" ref="U169:W169" si="30">M169+Q169*2</f>
        <v>9.67</v>
      </c>
      <c r="V169" s="14">
        <f t="shared" si="30"/>
        <v>9.76</v>
      </c>
      <c r="W169" s="14">
        <f t="shared" si="30"/>
        <v>9.85</v>
      </c>
      <c r="X169"/>
      <c r="Y169" s="21">
        <f t="shared" si="18"/>
        <v>4.9249999999999998</v>
      </c>
      <c r="Z169">
        <f t="shared" si="19"/>
        <v>30.944661499999999</v>
      </c>
      <c r="AA169">
        <f t="shared" si="20"/>
        <v>2228.0156280000001</v>
      </c>
      <c r="AB169"/>
      <c r="AC169" s="1">
        <v>13.145292205200001</v>
      </c>
    </row>
    <row r="170" spans="8:29" hidden="1" x14ac:dyDescent="0.25">
      <c r="H170" s="101">
        <v>60020</v>
      </c>
      <c r="I170" s="17" t="str">
        <f t="shared" si="13"/>
        <v/>
      </c>
      <c r="J170" s="13" t="s">
        <v>54</v>
      </c>
      <c r="K170" s="14">
        <v>6.625</v>
      </c>
      <c r="L170" s="14"/>
      <c r="M170" s="14">
        <v>6.73</v>
      </c>
      <c r="N170" s="14">
        <v>6.83</v>
      </c>
      <c r="O170" s="13">
        <v>6.93</v>
      </c>
      <c r="P170" s="14"/>
      <c r="Q170" s="14">
        <f t="shared" si="27"/>
        <v>2</v>
      </c>
      <c r="R170" s="14">
        <v>2</v>
      </c>
      <c r="S170" s="14">
        <f t="shared" si="28"/>
        <v>2</v>
      </c>
      <c r="T170" s="15"/>
      <c r="U170" s="14">
        <f>M170+Q170*2</f>
        <v>10.73</v>
      </c>
      <c r="V170" s="14">
        <f>N170+R170*2</f>
        <v>10.83</v>
      </c>
      <c r="W170" s="14">
        <f>O170+S170*2</f>
        <v>10.93</v>
      </c>
      <c r="X170"/>
      <c r="Y170" s="21">
        <f t="shared" si="18"/>
        <v>5.4649999999999999</v>
      </c>
      <c r="Z170">
        <f t="shared" si="19"/>
        <v>34.337578699999995</v>
      </c>
      <c r="AA170">
        <f t="shared" si="20"/>
        <v>2472.3056663999996</v>
      </c>
      <c r="AB170"/>
      <c r="AC170" s="1">
        <v>14.586603431759997</v>
      </c>
    </row>
  </sheetData>
  <sheetProtection algorithmName="SHA-512" hashValue="RTC8exUASnoPiX79CTeqJfnMncZT6+FKcoKUE4dS4By/MHjiQWawjSFrSa503yzxHLUzGx517615ds6m7XDf5Q==" saltValue="L0ITw3p1sXNZH0SlOMQNdg==" spinCount="100000" sheet="1" objects="1" scenarios="1" selectLockedCells="1"/>
  <mergeCells count="11">
    <mergeCell ref="M45:O45"/>
    <mergeCell ref="Q45:S45"/>
    <mergeCell ref="H5:M5"/>
    <mergeCell ref="H1:N1"/>
    <mergeCell ref="H4:M4"/>
    <mergeCell ref="M7:N9"/>
    <mergeCell ref="A4:F4"/>
    <mergeCell ref="F5:F7"/>
    <mergeCell ref="H3:N3"/>
    <mergeCell ref="A15:N15"/>
    <mergeCell ref="A16:N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workbookViewId="0">
      <selection activeCell="A7" sqref="A7"/>
    </sheetView>
  </sheetViews>
  <sheetFormatPr defaultColWidth="9.140625" defaultRowHeight="12.75" x14ac:dyDescent="0.2"/>
  <cols>
    <col min="1" max="1" width="9.140625" style="51"/>
    <col min="2" max="2" width="12.28515625" style="51" bestFit="1" customWidth="1"/>
    <col min="3" max="3" width="14.140625" style="51" bestFit="1" customWidth="1"/>
    <col min="4" max="5" width="9.140625" style="51"/>
    <col min="6" max="6" width="12.28515625" style="51" bestFit="1" customWidth="1"/>
    <col min="7" max="7" width="14.140625" style="51" bestFit="1" customWidth="1"/>
    <col min="8" max="9" width="9.140625" style="51"/>
    <col min="10" max="10" width="12.28515625" style="51" bestFit="1" customWidth="1"/>
    <col min="11" max="11" width="14.140625" style="51" bestFit="1" customWidth="1"/>
    <col min="12" max="16384" width="9.140625" style="51"/>
  </cols>
  <sheetData>
    <row r="2" spans="1:11" ht="23.25" customHeight="1" x14ac:dyDescent="0.2">
      <c r="A2" s="137" t="s">
        <v>105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4" spans="1:11" ht="15.75" x14ac:dyDescent="0.25">
      <c r="A4" s="138" t="s">
        <v>77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6" spans="1:11" x14ac:dyDescent="0.2">
      <c r="A6" s="52" t="s">
        <v>76</v>
      </c>
      <c r="B6" s="53" t="s">
        <v>68</v>
      </c>
      <c r="C6" s="54" t="s">
        <v>69</v>
      </c>
      <c r="E6" s="55" t="s">
        <v>76</v>
      </c>
      <c r="F6" s="56" t="s">
        <v>68</v>
      </c>
      <c r="G6" s="57" t="s">
        <v>69</v>
      </c>
      <c r="I6" s="58" t="s">
        <v>76</v>
      </c>
      <c r="J6" s="59" t="s">
        <v>68</v>
      </c>
      <c r="K6" s="60" t="s">
        <v>69</v>
      </c>
    </row>
    <row r="7" spans="1:11" x14ac:dyDescent="0.2">
      <c r="A7" s="100">
        <v>3838</v>
      </c>
      <c r="B7" s="61" t="s">
        <v>34</v>
      </c>
      <c r="C7" s="62" t="s">
        <v>70</v>
      </c>
      <c r="E7" s="100">
        <v>1234</v>
      </c>
      <c r="F7" s="61" t="s">
        <v>35</v>
      </c>
      <c r="G7" s="62" t="s">
        <v>72</v>
      </c>
      <c r="I7" s="100">
        <v>3815</v>
      </c>
      <c r="J7" s="61" t="s">
        <v>34</v>
      </c>
      <c r="K7" s="62" t="s">
        <v>74</v>
      </c>
    </row>
    <row r="8" spans="1:11" x14ac:dyDescent="0.2">
      <c r="A8" s="100">
        <v>1238</v>
      </c>
      <c r="B8" s="61" t="s">
        <v>35</v>
      </c>
      <c r="C8" s="62" t="s">
        <v>70</v>
      </c>
      <c r="E8" s="100">
        <v>5834</v>
      </c>
      <c r="F8" s="61" t="s">
        <v>36</v>
      </c>
      <c r="G8" s="62" t="s">
        <v>72</v>
      </c>
      <c r="I8" s="100">
        <v>1215</v>
      </c>
      <c r="J8" s="61" t="s">
        <v>35</v>
      </c>
      <c r="K8" s="62" t="s">
        <v>74</v>
      </c>
    </row>
    <row r="9" spans="1:11" x14ac:dyDescent="0.2">
      <c r="A9" s="100">
        <v>5838</v>
      </c>
      <c r="B9" s="61" t="s">
        <v>36</v>
      </c>
      <c r="C9" s="62" t="s">
        <v>70</v>
      </c>
      <c r="E9" s="100">
        <v>3434</v>
      </c>
      <c r="F9" s="61" t="s">
        <v>37</v>
      </c>
      <c r="G9" s="62" t="s">
        <v>72</v>
      </c>
      <c r="I9" s="100">
        <v>5815</v>
      </c>
      <c r="J9" s="61" t="s">
        <v>36</v>
      </c>
      <c r="K9" s="62" t="s">
        <v>74</v>
      </c>
    </row>
    <row r="10" spans="1:11" x14ac:dyDescent="0.2">
      <c r="A10" s="100">
        <v>3438</v>
      </c>
      <c r="B10" s="61" t="s">
        <v>37</v>
      </c>
      <c r="C10" s="62" t="s">
        <v>70</v>
      </c>
      <c r="E10" s="100">
        <v>7834</v>
      </c>
      <c r="F10" s="61" t="s">
        <v>38</v>
      </c>
      <c r="G10" s="62" t="s">
        <v>72</v>
      </c>
      <c r="I10" s="100">
        <v>3415</v>
      </c>
      <c r="J10" s="61" t="s">
        <v>37</v>
      </c>
      <c r="K10" s="62" t="s">
        <v>74</v>
      </c>
    </row>
    <row r="11" spans="1:11" x14ac:dyDescent="0.2">
      <c r="A11" s="100">
        <v>7838</v>
      </c>
      <c r="B11" s="61" t="s">
        <v>38</v>
      </c>
      <c r="C11" s="62" t="s">
        <v>70</v>
      </c>
      <c r="E11" s="100">
        <v>11834</v>
      </c>
      <c r="F11" s="61" t="s">
        <v>39</v>
      </c>
      <c r="G11" s="62" t="s">
        <v>72</v>
      </c>
      <c r="I11" s="100">
        <v>7815</v>
      </c>
      <c r="J11" s="61" t="s">
        <v>38</v>
      </c>
      <c r="K11" s="62" t="s">
        <v>74</v>
      </c>
    </row>
    <row r="12" spans="1:11" x14ac:dyDescent="0.2">
      <c r="A12" s="100">
        <v>11838</v>
      </c>
      <c r="B12" s="61" t="s">
        <v>39</v>
      </c>
      <c r="C12" s="62" t="s">
        <v>70</v>
      </c>
      <c r="E12" s="100">
        <v>13834</v>
      </c>
      <c r="F12" s="61" t="s">
        <v>40</v>
      </c>
      <c r="G12" s="62" t="s">
        <v>72</v>
      </c>
      <c r="I12" s="100">
        <v>11815</v>
      </c>
      <c r="J12" s="61" t="s">
        <v>39</v>
      </c>
      <c r="K12" s="62" t="s">
        <v>74</v>
      </c>
    </row>
    <row r="13" spans="1:11" x14ac:dyDescent="0.2">
      <c r="A13" s="100">
        <v>13838</v>
      </c>
      <c r="B13" s="61" t="s">
        <v>40</v>
      </c>
      <c r="C13" s="62" t="s">
        <v>70</v>
      </c>
      <c r="E13" s="100">
        <v>15834</v>
      </c>
      <c r="F13" s="61" t="s">
        <v>41</v>
      </c>
      <c r="G13" s="62" t="s">
        <v>72</v>
      </c>
      <c r="I13" s="100">
        <v>13815</v>
      </c>
      <c r="J13" s="61" t="s">
        <v>40</v>
      </c>
      <c r="K13" s="62" t="s">
        <v>74</v>
      </c>
    </row>
    <row r="14" spans="1:11" x14ac:dyDescent="0.2">
      <c r="A14" s="100">
        <v>15838</v>
      </c>
      <c r="B14" s="61" t="s">
        <v>41</v>
      </c>
      <c r="C14" s="62" t="s">
        <v>70</v>
      </c>
      <c r="E14" s="100">
        <v>11034</v>
      </c>
      <c r="F14" s="61" t="s">
        <v>42</v>
      </c>
      <c r="G14" s="62" t="s">
        <v>72</v>
      </c>
      <c r="I14" s="100">
        <v>15815</v>
      </c>
      <c r="J14" s="61" t="s">
        <v>41</v>
      </c>
      <c r="K14" s="62" t="s">
        <v>74</v>
      </c>
    </row>
    <row r="15" spans="1:11" x14ac:dyDescent="0.2">
      <c r="A15" s="100">
        <v>11038</v>
      </c>
      <c r="B15" s="61" t="s">
        <v>42</v>
      </c>
      <c r="C15" s="62" t="s">
        <v>70</v>
      </c>
      <c r="E15" s="100">
        <v>21834</v>
      </c>
      <c r="F15" s="61" t="s">
        <v>43</v>
      </c>
      <c r="G15" s="62" t="s">
        <v>72</v>
      </c>
      <c r="I15" s="100">
        <v>11015</v>
      </c>
      <c r="J15" s="61" t="s">
        <v>42</v>
      </c>
      <c r="K15" s="62" t="s">
        <v>74</v>
      </c>
    </row>
    <row r="16" spans="1:11" x14ac:dyDescent="0.2">
      <c r="A16" s="100">
        <v>21838</v>
      </c>
      <c r="B16" s="61" t="s">
        <v>43</v>
      </c>
      <c r="C16" s="62" t="s">
        <v>70</v>
      </c>
      <c r="E16" s="100">
        <v>20034</v>
      </c>
      <c r="F16" s="61" t="s">
        <v>44</v>
      </c>
      <c r="G16" s="62" t="s">
        <v>72</v>
      </c>
      <c r="I16" s="100">
        <v>21815</v>
      </c>
      <c r="J16" s="61" t="s">
        <v>43</v>
      </c>
      <c r="K16" s="62" t="s">
        <v>74</v>
      </c>
    </row>
    <row r="17" spans="1:11" x14ac:dyDescent="0.2">
      <c r="A17" s="100">
        <v>20038</v>
      </c>
      <c r="B17" s="61" t="s">
        <v>44</v>
      </c>
      <c r="C17" s="62" t="s">
        <v>70</v>
      </c>
      <c r="E17" s="100">
        <v>25834</v>
      </c>
      <c r="F17" s="61" t="s">
        <v>45</v>
      </c>
      <c r="G17" s="62" t="s">
        <v>72</v>
      </c>
      <c r="I17" s="100">
        <v>20015</v>
      </c>
      <c r="J17" s="61" t="s">
        <v>44</v>
      </c>
      <c r="K17" s="62" t="s">
        <v>74</v>
      </c>
    </row>
    <row r="18" spans="1:11" x14ac:dyDescent="0.2">
      <c r="A18" s="100">
        <v>25838</v>
      </c>
      <c r="B18" s="61" t="s">
        <v>45</v>
      </c>
      <c r="C18" s="62" t="s">
        <v>70</v>
      </c>
      <c r="E18" s="100">
        <v>21034</v>
      </c>
      <c r="F18" s="61" t="s">
        <v>46</v>
      </c>
      <c r="G18" s="62" t="s">
        <v>72</v>
      </c>
      <c r="I18" s="100">
        <v>25815</v>
      </c>
      <c r="J18" s="61" t="s">
        <v>45</v>
      </c>
      <c r="K18" s="62" t="s">
        <v>74</v>
      </c>
    </row>
    <row r="19" spans="1:11" x14ac:dyDescent="0.2">
      <c r="A19" s="100">
        <v>21038</v>
      </c>
      <c r="B19" s="61" t="s">
        <v>46</v>
      </c>
      <c r="C19" s="62" t="s">
        <v>70</v>
      </c>
      <c r="E19" s="100">
        <v>31834</v>
      </c>
      <c r="F19" s="61" t="s">
        <v>47</v>
      </c>
      <c r="G19" s="62" t="s">
        <v>72</v>
      </c>
      <c r="I19" s="100">
        <v>21015</v>
      </c>
      <c r="J19" s="61" t="s">
        <v>46</v>
      </c>
      <c r="K19" s="62" t="s">
        <v>74</v>
      </c>
    </row>
    <row r="20" spans="1:11" x14ac:dyDescent="0.2">
      <c r="A20" s="100">
        <v>31838</v>
      </c>
      <c r="B20" s="61" t="s">
        <v>47</v>
      </c>
      <c r="C20" s="62" t="s">
        <v>70</v>
      </c>
      <c r="E20" s="100">
        <v>30034</v>
      </c>
      <c r="F20" s="61" t="s">
        <v>48</v>
      </c>
      <c r="G20" s="62" t="s">
        <v>72</v>
      </c>
      <c r="I20" s="100">
        <v>31815</v>
      </c>
      <c r="J20" s="61" t="s">
        <v>47</v>
      </c>
      <c r="K20" s="62" t="s">
        <v>74</v>
      </c>
    </row>
    <row r="21" spans="1:11" x14ac:dyDescent="0.2">
      <c r="A21" s="100">
        <v>30038</v>
      </c>
      <c r="B21" s="61" t="s">
        <v>48</v>
      </c>
      <c r="C21" s="62" t="s">
        <v>70</v>
      </c>
      <c r="E21" s="100">
        <v>35834</v>
      </c>
      <c r="F21" s="61" t="s">
        <v>49</v>
      </c>
      <c r="G21" s="62" t="s">
        <v>72</v>
      </c>
      <c r="I21" s="100">
        <v>30015</v>
      </c>
      <c r="J21" s="61" t="s">
        <v>48</v>
      </c>
      <c r="K21" s="62" t="s">
        <v>74</v>
      </c>
    </row>
    <row r="22" spans="1:11" x14ac:dyDescent="0.2">
      <c r="A22" s="100">
        <v>35838</v>
      </c>
      <c r="B22" s="61" t="s">
        <v>49</v>
      </c>
      <c r="C22" s="62" t="s">
        <v>70</v>
      </c>
      <c r="E22" s="100">
        <v>41834</v>
      </c>
      <c r="F22" s="61" t="s">
        <v>51</v>
      </c>
      <c r="G22" s="62" t="s">
        <v>72</v>
      </c>
      <c r="I22" s="100">
        <v>35815</v>
      </c>
      <c r="J22" s="61" t="s">
        <v>49</v>
      </c>
      <c r="K22" s="62" t="s">
        <v>74</v>
      </c>
    </row>
    <row r="23" spans="1:11" x14ac:dyDescent="0.2">
      <c r="A23" s="100">
        <v>31038</v>
      </c>
      <c r="B23" s="61" t="s">
        <v>50</v>
      </c>
      <c r="C23" s="62" t="s">
        <v>70</v>
      </c>
      <c r="E23" s="100">
        <v>40034</v>
      </c>
      <c r="F23" s="61" t="s">
        <v>52</v>
      </c>
      <c r="G23" s="62" t="s">
        <v>72</v>
      </c>
      <c r="I23" s="100">
        <v>41815</v>
      </c>
      <c r="J23" s="61" t="s">
        <v>51</v>
      </c>
      <c r="K23" s="62" t="s">
        <v>74</v>
      </c>
    </row>
    <row r="24" spans="1:11" x14ac:dyDescent="0.2">
      <c r="A24" s="100">
        <v>41838</v>
      </c>
      <c r="B24" s="61" t="s">
        <v>51</v>
      </c>
      <c r="C24" s="62" t="s">
        <v>70</v>
      </c>
      <c r="E24" s="100">
        <v>50034</v>
      </c>
      <c r="F24" s="61" t="s">
        <v>53</v>
      </c>
      <c r="G24" s="62" t="s">
        <v>72</v>
      </c>
      <c r="I24" s="100">
        <v>40015</v>
      </c>
      <c r="J24" s="61" t="s">
        <v>52</v>
      </c>
      <c r="K24" s="62" t="s">
        <v>74</v>
      </c>
    </row>
    <row r="25" spans="1:11" x14ac:dyDescent="0.2">
      <c r="A25" s="100">
        <v>40038</v>
      </c>
      <c r="B25" s="61" t="s">
        <v>52</v>
      </c>
      <c r="C25" s="62" t="s">
        <v>70</v>
      </c>
      <c r="E25" s="100">
        <v>60034</v>
      </c>
      <c r="F25" s="61" t="s">
        <v>54</v>
      </c>
      <c r="G25" s="62" t="s">
        <v>72</v>
      </c>
      <c r="I25" s="100">
        <v>50015</v>
      </c>
      <c r="J25" s="63" t="s">
        <v>56</v>
      </c>
      <c r="K25" s="62" t="s">
        <v>74</v>
      </c>
    </row>
    <row r="26" spans="1:11" x14ac:dyDescent="0.2">
      <c r="A26" s="100">
        <v>50038</v>
      </c>
      <c r="B26" s="61" t="s">
        <v>53</v>
      </c>
      <c r="C26" s="62" t="s">
        <v>70</v>
      </c>
      <c r="E26" s="100">
        <v>80034</v>
      </c>
      <c r="F26" s="61" t="s">
        <v>55</v>
      </c>
      <c r="G26" s="62" t="s">
        <v>72</v>
      </c>
      <c r="I26" s="100">
        <v>60015</v>
      </c>
      <c r="J26" s="63" t="s">
        <v>54</v>
      </c>
      <c r="K26" s="62" t="s">
        <v>74</v>
      </c>
    </row>
    <row r="27" spans="1:11" x14ac:dyDescent="0.2">
      <c r="A27" s="100">
        <v>60038</v>
      </c>
      <c r="B27" s="61" t="s">
        <v>54</v>
      </c>
      <c r="C27" s="62" t="s">
        <v>70</v>
      </c>
    </row>
    <row r="28" spans="1:11" x14ac:dyDescent="0.2">
      <c r="A28" s="100">
        <v>80038</v>
      </c>
      <c r="B28" s="61" t="s">
        <v>55</v>
      </c>
      <c r="C28" s="62" t="s">
        <v>70</v>
      </c>
    </row>
    <row r="29" spans="1:11" x14ac:dyDescent="0.2">
      <c r="A29" s="64"/>
      <c r="B29" s="65"/>
      <c r="C29" s="66"/>
    </row>
    <row r="30" spans="1:11" x14ac:dyDescent="0.2">
      <c r="A30" s="67" t="s">
        <v>76</v>
      </c>
      <c r="B30" s="68" t="s">
        <v>68</v>
      </c>
      <c r="C30" s="69" t="s">
        <v>69</v>
      </c>
      <c r="E30" s="70" t="s">
        <v>76</v>
      </c>
      <c r="F30" s="71" t="s">
        <v>68</v>
      </c>
      <c r="G30" s="72" t="s">
        <v>69</v>
      </c>
      <c r="I30" s="73" t="s">
        <v>76</v>
      </c>
      <c r="J30" s="74" t="s">
        <v>68</v>
      </c>
      <c r="K30" s="75" t="s">
        <v>69</v>
      </c>
    </row>
    <row r="31" spans="1:11" x14ac:dyDescent="0.2">
      <c r="A31" s="100">
        <v>3812</v>
      </c>
      <c r="B31" s="61" t="s">
        <v>34</v>
      </c>
      <c r="C31" s="62" t="s">
        <v>71</v>
      </c>
      <c r="E31" s="100">
        <v>3810</v>
      </c>
      <c r="F31" s="61" t="s">
        <v>34</v>
      </c>
      <c r="G31" s="62" t="s">
        <v>73</v>
      </c>
      <c r="I31" s="100">
        <v>3820</v>
      </c>
      <c r="J31" s="61" t="s">
        <v>34</v>
      </c>
      <c r="K31" s="62" t="s">
        <v>75</v>
      </c>
    </row>
    <row r="32" spans="1:11" x14ac:dyDescent="0.2">
      <c r="A32" s="100">
        <v>1212</v>
      </c>
      <c r="B32" s="61" t="s">
        <v>35</v>
      </c>
      <c r="C32" s="62" t="s">
        <v>71</v>
      </c>
      <c r="E32" s="100">
        <v>1210</v>
      </c>
      <c r="F32" s="61" t="s">
        <v>35</v>
      </c>
      <c r="G32" s="62" t="s">
        <v>73</v>
      </c>
      <c r="I32" s="100">
        <v>1220</v>
      </c>
      <c r="J32" s="61" t="s">
        <v>35</v>
      </c>
      <c r="K32" s="62" t="s">
        <v>75</v>
      </c>
    </row>
    <row r="33" spans="1:11" x14ac:dyDescent="0.2">
      <c r="A33" s="100">
        <v>5812</v>
      </c>
      <c r="B33" s="61" t="s">
        <v>36</v>
      </c>
      <c r="C33" s="62" t="s">
        <v>71</v>
      </c>
      <c r="E33" s="100">
        <v>5810</v>
      </c>
      <c r="F33" s="61" t="s">
        <v>36</v>
      </c>
      <c r="G33" s="62" t="s">
        <v>73</v>
      </c>
      <c r="I33" s="100">
        <v>5820</v>
      </c>
      <c r="J33" s="61" t="s">
        <v>36</v>
      </c>
      <c r="K33" s="62" t="s">
        <v>75</v>
      </c>
    </row>
    <row r="34" spans="1:11" x14ac:dyDescent="0.2">
      <c r="A34" s="100">
        <v>3412</v>
      </c>
      <c r="B34" s="61" t="s">
        <v>37</v>
      </c>
      <c r="C34" s="62" t="s">
        <v>71</v>
      </c>
      <c r="E34" s="100">
        <v>3410</v>
      </c>
      <c r="F34" s="61" t="s">
        <v>37</v>
      </c>
      <c r="G34" s="62" t="s">
        <v>73</v>
      </c>
      <c r="I34" s="100">
        <v>3420</v>
      </c>
      <c r="J34" s="61" t="s">
        <v>37</v>
      </c>
      <c r="K34" s="62" t="s">
        <v>75</v>
      </c>
    </row>
    <row r="35" spans="1:11" x14ac:dyDescent="0.2">
      <c r="A35" s="100">
        <v>7812</v>
      </c>
      <c r="B35" s="61" t="s">
        <v>38</v>
      </c>
      <c r="C35" s="62" t="s">
        <v>71</v>
      </c>
      <c r="E35" s="100">
        <v>7810</v>
      </c>
      <c r="F35" s="61" t="s">
        <v>38</v>
      </c>
      <c r="G35" s="62" t="s">
        <v>73</v>
      </c>
      <c r="I35" s="100">
        <v>7820</v>
      </c>
      <c r="J35" s="61" t="s">
        <v>38</v>
      </c>
      <c r="K35" s="62" t="s">
        <v>75</v>
      </c>
    </row>
    <row r="36" spans="1:11" x14ac:dyDescent="0.2">
      <c r="A36" s="100">
        <v>11812</v>
      </c>
      <c r="B36" s="61" t="s">
        <v>39</v>
      </c>
      <c r="C36" s="62" t="s">
        <v>71</v>
      </c>
      <c r="E36" s="100">
        <v>11810</v>
      </c>
      <c r="F36" s="61" t="s">
        <v>39</v>
      </c>
      <c r="G36" s="62" t="s">
        <v>73</v>
      </c>
      <c r="I36" s="100">
        <v>11820</v>
      </c>
      <c r="J36" s="61" t="s">
        <v>39</v>
      </c>
      <c r="K36" s="62" t="s">
        <v>75</v>
      </c>
    </row>
    <row r="37" spans="1:11" x14ac:dyDescent="0.2">
      <c r="A37" s="100">
        <v>13812</v>
      </c>
      <c r="B37" s="61" t="s">
        <v>40</v>
      </c>
      <c r="C37" s="62" t="s">
        <v>71</v>
      </c>
      <c r="E37" s="100">
        <v>13810</v>
      </c>
      <c r="F37" s="61" t="s">
        <v>40</v>
      </c>
      <c r="G37" s="62" t="s">
        <v>73</v>
      </c>
      <c r="I37" s="100">
        <v>13820</v>
      </c>
      <c r="J37" s="61" t="s">
        <v>40</v>
      </c>
      <c r="K37" s="62" t="s">
        <v>75</v>
      </c>
    </row>
    <row r="38" spans="1:11" x14ac:dyDescent="0.2">
      <c r="A38" s="100">
        <v>15812</v>
      </c>
      <c r="B38" s="61" t="s">
        <v>41</v>
      </c>
      <c r="C38" s="62" t="s">
        <v>71</v>
      </c>
      <c r="E38" s="100">
        <v>15810</v>
      </c>
      <c r="F38" s="61" t="s">
        <v>41</v>
      </c>
      <c r="G38" s="62" t="s">
        <v>73</v>
      </c>
      <c r="I38" s="100">
        <v>15820</v>
      </c>
      <c r="J38" s="61" t="s">
        <v>41</v>
      </c>
      <c r="K38" s="62" t="s">
        <v>75</v>
      </c>
    </row>
    <row r="39" spans="1:11" x14ac:dyDescent="0.2">
      <c r="A39" s="100">
        <v>11012</v>
      </c>
      <c r="B39" s="61" t="s">
        <v>42</v>
      </c>
      <c r="C39" s="62" t="s">
        <v>71</v>
      </c>
      <c r="E39" s="100">
        <v>11010</v>
      </c>
      <c r="F39" s="61" t="s">
        <v>42</v>
      </c>
      <c r="G39" s="62" t="s">
        <v>73</v>
      </c>
      <c r="I39" s="100">
        <v>11020</v>
      </c>
      <c r="J39" s="61" t="s">
        <v>42</v>
      </c>
      <c r="K39" s="62" t="s">
        <v>75</v>
      </c>
    </row>
    <row r="40" spans="1:11" x14ac:dyDescent="0.2">
      <c r="A40" s="100">
        <v>21812</v>
      </c>
      <c r="B40" s="61" t="s">
        <v>43</v>
      </c>
      <c r="C40" s="62" t="s">
        <v>71</v>
      </c>
      <c r="E40" s="100">
        <v>21810</v>
      </c>
      <c r="F40" s="61" t="s">
        <v>43</v>
      </c>
      <c r="G40" s="62" t="s">
        <v>73</v>
      </c>
      <c r="I40" s="100">
        <v>21820</v>
      </c>
      <c r="J40" s="61" t="s">
        <v>43</v>
      </c>
      <c r="K40" s="62" t="s">
        <v>75</v>
      </c>
    </row>
    <row r="41" spans="1:11" x14ac:dyDescent="0.2">
      <c r="A41" s="100">
        <v>20012</v>
      </c>
      <c r="B41" s="61" t="s">
        <v>44</v>
      </c>
      <c r="C41" s="62" t="s">
        <v>71</v>
      </c>
      <c r="E41" s="100">
        <v>20010</v>
      </c>
      <c r="F41" s="61" t="s">
        <v>44</v>
      </c>
      <c r="G41" s="62" t="s">
        <v>73</v>
      </c>
      <c r="I41" s="100">
        <v>20020</v>
      </c>
      <c r="J41" s="61" t="s">
        <v>44</v>
      </c>
      <c r="K41" s="62" t="s">
        <v>75</v>
      </c>
    </row>
    <row r="42" spans="1:11" x14ac:dyDescent="0.2">
      <c r="A42" s="100">
        <v>25812</v>
      </c>
      <c r="B42" s="61" t="s">
        <v>45</v>
      </c>
      <c r="C42" s="62" t="s">
        <v>71</v>
      </c>
      <c r="E42" s="100">
        <v>25810</v>
      </c>
      <c r="F42" s="61" t="s">
        <v>45</v>
      </c>
      <c r="G42" s="62" t="s">
        <v>73</v>
      </c>
      <c r="I42" s="100">
        <v>25820</v>
      </c>
      <c r="J42" s="61" t="s">
        <v>45</v>
      </c>
      <c r="K42" s="62" t="s">
        <v>75</v>
      </c>
    </row>
    <row r="43" spans="1:11" x14ac:dyDescent="0.2">
      <c r="A43" s="100">
        <v>21012</v>
      </c>
      <c r="B43" s="61" t="s">
        <v>46</v>
      </c>
      <c r="C43" s="62" t="s">
        <v>71</v>
      </c>
      <c r="E43" s="100">
        <v>21010</v>
      </c>
      <c r="F43" s="61" t="s">
        <v>46</v>
      </c>
      <c r="G43" s="62" t="s">
        <v>73</v>
      </c>
      <c r="I43" s="100">
        <v>21020</v>
      </c>
      <c r="J43" s="61" t="s">
        <v>46</v>
      </c>
      <c r="K43" s="62" t="s">
        <v>75</v>
      </c>
    </row>
    <row r="44" spans="1:11" x14ac:dyDescent="0.2">
      <c r="A44" s="100">
        <v>31812</v>
      </c>
      <c r="B44" s="61" t="s">
        <v>47</v>
      </c>
      <c r="C44" s="62" t="s">
        <v>71</v>
      </c>
      <c r="E44" s="100">
        <v>31810</v>
      </c>
      <c r="F44" s="61" t="s">
        <v>47</v>
      </c>
      <c r="G44" s="62" t="s">
        <v>73</v>
      </c>
      <c r="I44" s="100">
        <v>31820</v>
      </c>
      <c r="J44" s="61" t="s">
        <v>47</v>
      </c>
      <c r="K44" s="62" t="s">
        <v>75</v>
      </c>
    </row>
    <row r="45" spans="1:11" x14ac:dyDescent="0.2">
      <c r="A45" s="100">
        <v>30012</v>
      </c>
      <c r="B45" s="61" t="s">
        <v>48</v>
      </c>
      <c r="C45" s="62" t="s">
        <v>71</v>
      </c>
      <c r="E45" s="100">
        <v>30010</v>
      </c>
      <c r="F45" s="61" t="s">
        <v>48</v>
      </c>
      <c r="G45" s="62" t="s">
        <v>73</v>
      </c>
      <c r="I45" s="100">
        <v>30020</v>
      </c>
      <c r="J45" s="61" t="s">
        <v>48</v>
      </c>
      <c r="K45" s="62" t="s">
        <v>75</v>
      </c>
    </row>
    <row r="46" spans="1:11" x14ac:dyDescent="0.2">
      <c r="A46" s="100">
        <v>35812</v>
      </c>
      <c r="B46" s="61" t="s">
        <v>49</v>
      </c>
      <c r="C46" s="62" t="s">
        <v>71</v>
      </c>
      <c r="E46" s="100">
        <v>35810</v>
      </c>
      <c r="F46" s="61" t="s">
        <v>49</v>
      </c>
      <c r="G46" s="62" t="s">
        <v>73</v>
      </c>
      <c r="I46" s="100">
        <v>35820</v>
      </c>
      <c r="J46" s="61" t="s">
        <v>49</v>
      </c>
      <c r="K46" s="62" t="s">
        <v>75</v>
      </c>
    </row>
    <row r="47" spans="1:11" x14ac:dyDescent="0.2">
      <c r="A47" s="100">
        <v>41812</v>
      </c>
      <c r="B47" s="61" t="s">
        <v>51</v>
      </c>
      <c r="C47" s="62" t="s">
        <v>71</v>
      </c>
      <c r="E47" s="100">
        <v>41810</v>
      </c>
      <c r="F47" s="61" t="s">
        <v>51</v>
      </c>
      <c r="G47" s="62" t="s">
        <v>73</v>
      </c>
      <c r="I47" s="100">
        <v>41820</v>
      </c>
      <c r="J47" s="61" t="s">
        <v>51</v>
      </c>
      <c r="K47" s="62" t="s">
        <v>75</v>
      </c>
    </row>
    <row r="48" spans="1:11" x14ac:dyDescent="0.2">
      <c r="A48" s="100">
        <v>40012</v>
      </c>
      <c r="B48" s="61" t="s">
        <v>52</v>
      </c>
      <c r="C48" s="62" t="s">
        <v>71</v>
      </c>
      <c r="E48" s="100">
        <v>40010</v>
      </c>
      <c r="F48" s="61" t="s">
        <v>52</v>
      </c>
      <c r="G48" s="62" t="s">
        <v>73</v>
      </c>
      <c r="I48" s="100">
        <v>40020</v>
      </c>
      <c r="J48" s="61" t="s">
        <v>52</v>
      </c>
      <c r="K48" s="62" t="s">
        <v>75</v>
      </c>
    </row>
    <row r="49" spans="1:11" x14ac:dyDescent="0.2">
      <c r="A49" s="100">
        <v>50012</v>
      </c>
      <c r="B49" s="61" t="s">
        <v>53</v>
      </c>
      <c r="C49" s="62" t="s">
        <v>71</v>
      </c>
      <c r="E49" s="100">
        <v>50010</v>
      </c>
      <c r="F49" s="61" t="s">
        <v>53</v>
      </c>
      <c r="G49" s="62" t="s">
        <v>73</v>
      </c>
      <c r="I49" s="100">
        <v>50020</v>
      </c>
      <c r="J49" s="61" t="s">
        <v>56</v>
      </c>
      <c r="K49" s="62" t="s">
        <v>75</v>
      </c>
    </row>
    <row r="50" spans="1:11" x14ac:dyDescent="0.2">
      <c r="A50" s="100">
        <v>60012</v>
      </c>
      <c r="B50" s="61" t="s">
        <v>54</v>
      </c>
      <c r="C50" s="62" t="s">
        <v>71</v>
      </c>
      <c r="E50" s="100">
        <v>60010</v>
      </c>
      <c r="F50" s="61" t="s">
        <v>54</v>
      </c>
      <c r="G50" s="62" t="s">
        <v>73</v>
      </c>
      <c r="I50" s="100">
        <v>60020</v>
      </c>
      <c r="J50" s="61" t="s">
        <v>54</v>
      </c>
      <c r="K50" s="62" t="s">
        <v>75</v>
      </c>
    </row>
    <row r="51" spans="1:11" x14ac:dyDescent="0.2">
      <c r="A51" s="100">
        <v>80012</v>
      </c>
      <c r="B51" s="61" t="s">
        <v>55</v>
      </c>
      <c r="C51" s="62" t="s">
        <v>71</v>
      </c>
      <c r="E51" s="100">
        <v>80010</v>
      </c>
      <c r="F51" s="61" t="s">
        <v>55</v>
      </c>
      <c r="G51" s="62" t="s">
        <v>73</v>
      </c>
    </row>
    <row r="71" spans="1:3" x14ac:dyDescent="0.2">
      <c r="A71" s="76"/>
      <c r="B71" s="61"/>
      <c r="C71" s="62"/>
    </row>
    <row r="72" spans="1:3" x14ac:dyDescent="0.2">
      <c r="A72" s="76"/>
      <c r="B72" s="61"/>
      <c r="C72" s="62"/>
    </row>
    <row r="73" spans="1:3" x14ac:dyDescent="0.2">
      <c r="A73" s="76"/>
      <c r="B73" s="61"/>
      <c r="C73" s="62"/>
    </row>
    <row r="74" spans="1:3" x14ac:dyDescent="0.2">
      <c r="A74" s="76"/>
      <c r="B74" s="61"/>
      <c r="C74" s="62"/>
    </row>
    <row r="75" spans="1:3" x14ac:dyDescent="0.2">
      <c r="A75" s="76"/>
      <c r="B75" s="61"/>
      <c r="C75" s="62"/>
    </row>
    <row r="76" spans="1:3" x14ac:dyDescent="0.2">
      <c r="A76" s="76"/>
      <c r="B76" s="61"/>
      <c r="C76" s="62"/>
    </row>
    <row r="77" spans="1:3" x14ac:dyDescent="0.2">
      <c r="A77" s="76"/>
      <c r="B77" s="61"/>
      <c r="C77" s="62"/>
    </row>
    <row r="78" spans="1:3" x14ac:dyDescent="0.2">
      <c r="A78" s="76"/>
      <c r="B78" s="61"/>
      <c r="C78" s="62"/>
    </row>
    <row r="79" spans="1:3" x14ac:dyDescent="0.2">
      <c r="A79" s="76"/>
      <c r="B79" s="61"/>
      <c r="C79" s="62"/>
    </row>
    <row r="80" spans="1:3" x14ac:dyDescent="0.2">
      <c r="A80" s="76"/>
      <c r="B80" s="61"/>
      <c r="C80" s="62"/>
    </row>
    <row r="81" spans="1:3" x14ac:dyDescent="0.2">
      <c r="A81" s="76"/>
      <c r="B81" s="61"/>
      <c r="C81" s="62"/>
    </row>
    <row r="82" spans="1:3" x14ac:dyDescent="0.2">
      <c r="A82" s="76"/>
      <c r="B82" s="61"/>
      <c r="C82" s="62"/>
    </row>
    <row r="83" spans="1:3" x14ac:dyDescent="0.2">
      <c r="A83" s="76"/>
      <c r="B83" s="61"/>
      <c r="C83" s="62"/>
    </row>
    <row r="84" spans="1:3" x14ac:dyDescent="0.2">
      <c r="A84" s="76"/>
      <c r="B84" s="61"/>
      <c r="C84" s="62"/>
    </row>
    <row r="85" spans="1:3" x14ac:dyDescent="0.2">
      <c r="A85" s="76"/>
      <c r="B85" s="61"/>
      <c r="C85" s="62"/>
    </row>
    <row r="86" spans="1:3" x14ac:dyDescent="0.2">
      <c r="A86" s="76"/>
      <c r="B86" s="61"/>
      <c r="C86" s="62"/>
    </row>
    <row r="87" spans="1:3" x14ac:dyDescent="0.2">
      <c r="A87" s="76"/>
      <c r="B87" s="61"/>
      <c r="C87" s="62"/>
    </row>
    <row r="88" spans="1:3" x14ac:dyDescent="0.2">
      <c r="A88" s="76"/>
      <c r="B88" s="61"/>
      <c r="C88" s="62"/>
    </row>
    <row r="89" spans="1:3" x14ac:dyDescent="0.2">
      <c r="A89" s="76"/>
      <c r="B89" s="61"/>
      <c r="C89" s="62"/>
    </row>
    <row r="90" spans="1:3" x14ac:dyDescent="0.2">
      <c r="A90" s="76"/>
      <c r="B90" s="61"/>
      <c r="C90" s="62"/>
    </row>
    <row r="91" spans="1:3" x14ac:dyDescent="0.2">
      <c r="A91" s="76"/>
      <c r="B91" s="61"/>
      <c r="C91" s="62"/>
    </row>
  </sheetData>
  <sheetProtection algorithmName="SHA-512" hashValue="n5r9k5KuYpszKnygBZRGLxxcfvn/t0MSD99pqO6LTJYCmXK44PwCAXQcQamFXt7X99UGJpVdAHTJMU1XVr4M4g==" saltValue="KVpgyPMpbcMaTEZrL6nhOQ==" spinCount="100000" sheet="1" objects="1" scenarios="1" selectLockedCells="1"/>
  <mergeCells count="2">
    <mergeCell ref="A2:K2"/>
    <mergeCell ref="A4:K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2D48504F4FFE45BC9A841412995CE3" ma:contentTypeVersion="7" ma:contentTypeDescription="Create a new document." ma:contentTypeScope="" ma:versionID="a4866a98c37b300cc112999a84bc9692">
  <xsd:schema xmlns:xsd="http://www.w3.org/2001/XMLSchema" xmlns:xs="http://www.w3.org/2001/XMLSchema" xmlns:p="http://schemas.microsoft.com/office/2006/metadata/properties" xmlns:ns3="deccf1a2-c618-404a-94ac-b9ff6bf182c3" xmlns:ns4="4558317f-d697-4b6c-991c-022ba2bca13b" targetNamespace="http://schemas.microsoft.com/office/2006/metadata/properties" ma:root="true" ma:fieldsID="0308a8ec3d1d79a30394bcafa85a8018" ns3:_="" ns4:_="">
    <xsd:import namespace="deccf1a2-c618-404a-94ac-b9ff6bf182c3"/>
    <xsd:import namespace="4558317f-d697-4b6c-991c-022ba2bca1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cf1a2-c618-404a-94ac-b9ff6bf182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8317f-d697-4b6c-991c-022ba2bca13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E47C2A-1C56-400F-8A4C-5C76ECC691AB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deccf1a2-c618-404a-94ac-b9ff6bf182c3"/>
    <ds:schemaRef ds:uri="http://schemas.microsoft.com/office/infopath/2007/PartnerControls"/>
    <ds:schemaRef ds:uri="4558317f-d697-4b6c-991c-022ba2bca13b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606B198-2841-4D77-8DB1-6CD6B7D2CC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515AA6-53E5-444E-841A-162083A90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ccf1a2-c618-404a-94ac-b9ff6bf182c3"/>
    <ds:schemaRef ds:uri="4558317f-d697-4b6c-991c-022ba2bca1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Adhesive Calculator</vt:lpstr>
      <vt:lpstr>WB Finish Calculator</vt:lpstr>
      <vt:lpstr>Item Code Lookup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Johnson</dc:creator>
  <cp:lastModifiedBy>Joanna Beckman</cp:lastModifiedBy>
  <dcterms:created xsi:type="dcterms:W3CDTF">2020-11-11T15:41:36Z</dcterms:created>
  <dcterms:modified xsi:type="dcterms:W3CDTF">2021-02-01T15:57:39Z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0x010100912D48504F4FFE45BC9A841412995CE3</vt:lpwstr>
  </property>
</Properties>
</file>